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risnik\Desktop\Općina Novo Virje\PRORAČUN\PRORAČUN 2020\"/>
    </mc:Choice>
  </mc:AlternateContent>
  <bookViews>
    <workbookView xWindow="0" yWindow="0" windowWidth="28800" windowHeight="11730"/>
  </bookViews>
  <sheets>
    <sheet name="II.izmjen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57" i="1" l="1"/>
  <c r="H556" i="1"/>
  <c r="H555" i="1" s="1"/>
  <c r="G556" i="1"/>
  <c r="F556" i="1"/>
  <c r="F555" i="1" s="1"/>
  <c r="F553" i="1" s="1"/>
  <c r="G555" i="1"/>
  <c r="G553" i="1" s="1"/>
  <c r="H553" i="1"/>
  <c r="F552" i="1"/>
  <c r="G551" i="1"/>
  <c r="G550" i="1" s="1"/>
  <c r="G548" i="1"/>
  <c r="H547" i="1"/>
  <c r="F547" i="1"/>
  <c r="H546" i="1"/>
  <c r="H545" i="1" s="1"/>
  <c r="G546" i="1"/>
  <c r="F546" i="1"/>
  <c r="F545" i="1" s="1"/>
  <c r="G545" i="1"/>
  <c r="G543" i="1" s="1"/>
  <c r="H543" i="1"/>
  <c r="F543" i="1"/>
  <c r="F542" i="1"/>
  <c r="G541" i="1"/>
  <c r="G540" i="1" s="1"/>
  <c r="G538" i="1" s="1"/>
  <c r="H537" i="1"/>
  <c r="H536" i="1" s="1"/>
  <c r="H535" i="1" s="1"/>
  <c r="H533" i="1" s="1"/>
  <c r="G536" i="1"/>
  <c r="G535" i="1" s="1"/>
  <c r="F536" i="1"/>
  <c r="F535" i="1"/>
  <c r="F533" i="1" s="1"/>
  <c r="G533" i="1"/>
  <c r="H532" i="1"/>
  <c r="F532" i="1"/>
  <c r="H531" i="1"/>
  <c r="G531" i="1"/>
  <c r="F531" i="1"/>
  <c r="H530" i="1"/>
  <c r="H529" i="1"/>
  <c r="H528" i="1"/>
  <c r="H527" i="1"/>
  <c r="H526" i="1" s="1"/>
  <c r="G527" i="1"/>
  <c r="F527" i="1"/>
  <c r="F526" i="1" s="1"/>
  <c r="F524" i="1" s="1"/>
  <c r="G526" i="1"/>
  <c r="G524" i="1" s="1"/>
  <c r="H524" i="1"/>
  <c r="H523" i="1"/>
  <c r="H522" i="1"/>
  <c r="H521" i="1" s="1"/>
  <c r="G522" i="1"/>
  <c r="F522" i="1"/>
  <c r="F521" i="1" s="1"/>
  <c r="G521" i="1"/>
  <c r="G518" i="1" s="1"/>
  <c r="G517" i="1" s="1"/>
  <c r="G515" i="1" s="1"/>
  <c r="F519" i="1"/>
  <c r="H518" i="1"/>
  <c r="F518" i="1"/>
  <c r="H514" i="1"/>
  <c r="H513" i="1"/>
  <c r="H512" i="1" s="1"/>
  <c r="G513" i="1"/>
  <c r="F513" i="1"/>
  <c r="F512" i="1" s="1"/>
  <c r="G512" i="1"/>
  <c r="G510" i="1" s="1"/>
  <c r="H510" i="1"/>
  <c r="F510" i="1"/>
  <c r="F509" i="1"/>
  <c r="G508" i="1"/>
  <c r="H507" i="1"/>
  <c r="F507" i="1"/>
  <c r="H506" i="1"/>
  <c r="G506" i="1"/>
  <c r="F506" i="1"/>
  <c r="G505" i="1"/>
  <c r="G503" i="1" s="1"/>
  <c r="H502" i="1"/>
  <c r="H501" i="1"/>
  <c r="H500" i="1" s="1"/>
  <c r="G501" i="1"/>
  <c r="F501" i="1"/>
  <c r="F500" i="1" s="1"/>
  <c r="G500" i="1"/>
  <c r="H499" i="1"/>
  <c r="H498" i="1" s="1"/>
  <c r="H497" i="1" s="1"/>
  <c r="H495" i="1" s="1"/>
  <c r="G498" i="1"/>
  <c r="G497" i="1" s="1"/>
  <c r="F498" i="1"/>
  <c r="F497" i="1"/>
  <c r="G495" i="1"/>
  <c r="H494" i="1"/>
  <c r="H493" i="1"/>
  <c r="H492" i="1"/>
  <c r="G492" i="1"/>
  <c r="F492" i="1"/>
  <c r="H491" i="1"/>
  <c r="H490" i="1"/>
  <c r="H489" i="1"/>
  <c r="H488" i="1"/>
  <c r="H487" i="1" s="1"/>
  <c r="H483" i="1" s="1"/>
  <c r="G488" i="1"/>
  <c r="F488" i="1"/>
  <c r="F487" i="1" s="1"/>
  <c r="F483" i="1" s="1"/>
  <c r="G487" i="1"/>
  <c r="H485" i="1"/>
  <c r="G483" i="1"/>
  <c r="H479" i="1"/>
  <c r="H478" i="1" s="1"/>
  <c r="G478" i="1"/>
  <c r="G477" i="1" s="1"/>
  <c r="F478" i="1"/>
  <c r="H477" i="1"/>
  <c r="H471" i="1" s="1"/>
  <c r="H472" i="1" s="1"/>
  <c r="F477" i="1"/>
  <c r="H476" i="1"/>
  <c r="H475" i="1"/>
  <c r="H474" i="1" s="1"/>
  <c r="G475" i="1"/>
  <c r="F475" i="1"/>
  <c r="F474" i="1" s="1"/>
  <c r="G474" i="1"/>
  <c r="F471" i="1"/>
  <c r="F472" i="1" s="1"/>
  <c r="H470" i="1"/>
  <c r="H469" i="1"/>
  <c r="F469" i="1"/>
  <c r="H468" i="1"/>
  <c r="H467" i="1" s="1"/>
  <c r="G468" i="1"/>
  <c r="F468" i="1"/>
  <c r="F467" i="1" s="1"/>
  <c r="G467" i="1"/>
  <c r="G465" i="1" s="1"/>
  <c r="H465" i="1"/>
  <c r="F465" i="1"/>
  <c r="H464" i="1"/>
  <c r="H463" i="1"/>
  <c r="H462" i="1" s="1"/>
  <c r="G463" i="1"/>
  <c r="F463" i="1"/>
  <c r="F462" i="1" s="1"/>
  <c r="F460" i="1" s="1"/>
  <c r="G462" i="1"/>
  <c r="G460" i="1" s="1"/>
  <c r="H460" i="1"/>
  <c r="F459" i="1"/>
  <c r="G458" i="1"/>
  <c r="G457" i="1" s="1"/>
  <c r="G455" i="1"/>
  <c r="H454" i="1"/>
  <c r="F454" i="1"/>
  <c r="H453" i="1"/>
  <c r="H452" i="1" s="1"/>
  <c r="G453" i="1"/>
  <c r="F453" i="1"/>
  <c r="F452" i="1" s="1"/>
  <c r="G452" i="1"/>
  <c r="G450" i="1" s="1"/>
  <c r="H450" i="1"/>
  <c r="F450" i="1"/>
  <c r="H446" i="1"/>
  <c r="H445" i="1"/>
  <c r="H444" i="1" s="1"/>
  <c r="G445" i="1"/>
  <c r="F445" i="1"/>
  <c r="F444" i="1" s="1"/>
  <c r="G444" i="1"/>
  <c r="G442" i="1" s="1"/>
  <c r="F442" i="1"/>
  <c r="H442" i="1" s="1"/>
  <c r="H441" i="1"/>
  <c r="H440" i="1"/>
  <c r="H439" i="1" s="1"/>
  <c r="G440" i="1"/>
  <c r="F440" i="1"/>
  <c r="F439" i="1" s="1"/>
  <c r="F437" i="1" s="1"/>
  <c r="G439" i="1"/>
  <c r="G437" i="1" s="1"/>
  <c r="H437" i="1"/>
  <c r="H436" i="1"/>
  <c r="H435" i="1"/>
  <c r="H434" i="1" s="1"/>
  <c r="G435" i="1"/>
  <c r="F435" i="1"/>
  <c r="F434" i="1" s="1"/>
  <c r="G434" i="1"/>
  <c r="H432" i="1"/>
  <c r="G432" i="1"/>
  <c r="F432" i="1"/>
  <c r="H431" i="1"/>
  <c r="H430" i="1" s="1"/>
  <c r="G430" i="1"/>
  <c r="G429" i="1" s="1"/>
  <c r="F430" i="1"/>
  <c r="H429" i="1"/>
  <c r="H427" i="1" s="1"/>
  <c r="F429" i="1"/>
  <c r="F427" i="1" s="1"/>
  <c r="G427" i="1"/>
  <c r="H426" i="1"/>
  <c r="H425" i="1" s="1"/>
  <c r="G425" i="1"/>
  <c r="G424" i="1" s="1"/>
  <c r="G421" i="1" s="1"/>
  <c r="F425" i="1"/>
  <c r="H424" i="1"/>
  <c r="H421" i="1" s="1"/>
  <c r="H422" i="1" s="1"/>
  <c r="F424" i="1"/>
  <c r="F421" i="1" s="1"/>
  <c r="F422" i="1"/>
  <c r="H420" i="1"/>
  <c r="G419" i="1"/>
  <c r="G418" i="1" s="1"/>
  <c r="F419" i="1"/>
  <c r="H419" i="1" s="1"/>
  <c r="F418" i="1"/>
  <c r="H418" i="1" s="1"/>
  <c r="H413" i="1" s="1"/>
  <c r="H417" i="1"/>
  <c r="H416" i="1"/>
  <c r="H415" i="1" s="1"/>
  <c r="G416" i="1"/>
  <c r="F416" i="1"/>
  <c r="F415" i="1" s="1"/>
  <c r="F413" i="1" s="1"/>
  <c r="G415" i="1"/>
  <c r="G413" i="1" s="1"/>
  <c r="H412" i="1"/>
  <c r="H411" i="1"/>
  <c r="F411" i="1"/>
  <c r="H410" i="1"/>
  <c r="H409" i="1" s="1"/>
  <c r="G410" i="1"/>
  <c r="F410" i="1"/>
  <c r="F409" i="1" s="1"/>
  <c r="G409" i="1"/>
  <c r="G407" i="1" s="1"/>
  <c r="H407" i="1"/>
  <c r="F407" i="1"/>
  <c r="H406" i="1"/>
  <c r="H405" i="1"/>
  <c r="H404" i="1" s="1"/>
  <c r="H403" i="1" s="1"/>
  <c r="H400" i="1" s="1"/>
  <c r="H399" i="1" s="1"/>
  <c r="H397" i="1" s="1"/>
  <c r="G404" i="1"/>
  <c r="G403" i="1" s="1"/>
  <c r="F404" i="1"/>
  <c r="F403" i="1"/>
  <c r="F400" i="1" s="1"/>
  <c r="F399" i="1" s="1"/>
  <c r="F397" i="1" s="1"/>
  <c r="G400" i="1"/>
  <c r="H396" i="1"/>
  <c r="H395" i="1" s="1"/>
  <c r="G395" i="1"/>
  <c r="G394" i="1" s="1"/>
  <c r="F395" i="1"/>
  <c r="H394" i="1"/>
  <c r="F394" i="1"/>
  <c r="F392" i="1" s="1"/>
  <c r="G392" i="1"/>
  <c r="H391" i="1"/>
  <c r="G390" i="1"/>
  <c r="G389" i="1" s="1"/>
  <c r="F390" i="1"/>
  <c r="F389" i="1"/>
  <c r="F388" i="1" s="1"/>
  <c r="G388" i="1"/>
  <c r="G386" i="1" s="1"/>
  <c r="F386" i="1"/>
  <c r="H385" i="1"/>
  <c r="H384" i="1"/>
  <c r="H383" i="1" s="1"/>
  <c r="G384" i="1"/>
  <c r="F384" i="1"/>
  <c r="F383" i="1" s="1"/>
  <c r="F381" i="1" s="1"/>
  <c r="H381" i="1" s="1"/>
  <c r="G383" i="1"/>
  <c r="G381" i="1" s="1"/>
  <c r="H380" i="1"/>
  <c r="G379" i="1"/>
  <c r="F379" i="1"/>
  <c r="F378" i="1" s="1"/>
  <c r="G378" i="1"/>
  <c r="H377" i="1"/>
  <c r="H376" i="1" s="1"/>
  <c r="G376" i="1"/>
  <c r="G375" i="1" s="1"/>
  <c r="F376" i="1"/>
  <c r="H375" i="1"/>
  <c r="F375" i="1"/>
  <c r="F373" i="1" s="1"/>
  <c r="G373" i="1"/>
  <c r="H372" i="1"/>
  <c r="H371" i="1" s="1"/>
  <c r="G371" i="1"/>
  <c r="G370" i="1" s="1"/>
  <c r="F371" i="1"/>
  <c r="H370" i="1"/>
  <c r="H368" i="1" s="1"/>
  <c r="F370" i="1"/>
  <c r="F368" i="1" s="1"/>
  <c r="G368" i="1"/>
  <c r="H367" i="1"/>
  <c r="H366" i="1" s="1"/>
  <c r="G366" i="1"/>
  <c r="G365" i="1" s="1"/>
  <c r="F366" i="1"/>
  <c r="H365" i="1"/>
  <c r="H363" i="1" s="1"/>
  <c r="F365" i="1"/>
  <c r="F363" i="1" s="1"/>
  <c r="G363" i="1"/>
  <c r="H362" i="1"/>
  <c r="H361" i="1" s="1"/>
  <c r="G361" i="1"/>
  <c r="G360" i="1" s="1"/>
  <c r="F361" i="1"/>
  <c r="H360" i="1"/>
  <c r="H355" i="1" s="1"/>
  <c r="F360" i="1"/>
  <c r="H359" i="1"/>
  <c r="H358" i="1"/>
  <c r="H357" i="1" s="1"/>
  <c r="G358" i="1"/>
  <c r="F358" i="1"/>
  <c r="F357" i="1" s="1"/>
  <c r="G357" i="1"/>
  <c r="G355" i="1" s="1"/>
  <c r="F355" i="1"/>
  <c r="H354" i="1"/>
  <c r="H353" i="1"/>
  <c r="H352" i="1" s="1"/>
  <c r="G353" i="1"/>
  <c r="F353" i="1"/>
  <c r="F352" i="1" s="1"/>
  <c r="F350" i="1" s="1"/>
  <c r="G352" i="1"/>
  <c r="G350" i="1" s="1"/>
  <c r="H350" i="1"/>
  <c r="H349" i="1"/>
  <c r="H348" i="1"/>
  <c r="H347" i="1" s="1"/>
  <c r="G348" i="1"/>
  <c r="F348" i="1"/>
  <c r="F347" i="1" s="1"/>
  <c r="G347" i="1"/>
  <c r="G345" i="1" s="1"/>
  <c r="H345" i="1"/>
  <c r="F345" i="1"/>
  <c r="H344" i="1"/>
  <c r="H343" i="1"/>
  <c r="H342" i="1"/>
  <c r="H341" i="1"/>
  <c r="H340" i="1" s="1"/>
  <c r="H337" i="1" s="1"/>
  <c r="H338" i="1" s="1"/>
  <c r="G341" i="1"/>
  <c r="F341" i="1"/>
  <c r="F340" i="1" s="1"/>
  <c r="G340" i="1"/>
  <c r="G337" i="1" s="1"/>
  <c r="F337" i="1"/>
  <c r="F338" i="1" s="1"/>
  <c r="H336" i="1"/>
  <c r="H335" i="1"/>
  <c r="F334" i="1"/>
  <c r="G333" i="1"/>
  <c r="G332" i="1" s="1"/>
  <c r="G329" i="1" s="1"/>
  <c r="H331" i="1"/>
  <c r="H328" i="1"/>
  <c r="H327" i="1"/>
  <c r="H326" i="1" s="1"/>
  <c r="G327" i="1"/>
  <c r="F327" i="1"/>
  <c r="F326" i="1" s="1"/>
  <c r="F324" i="1" s="1"/>
  <c r="G326" i="1"/>
  <c r="G324" i="1" s="1"/>
  <c r="H324" i="1"/>
  <c r="H323" i="1"/>
  <c r="H322" i="1"/>
  <c r="H321" i="1" s="1"/>
  <c r="G322" i="1"/>
  <c r="F322" i="1"/>
  <c r="F321" i="1" s="1"/>
  <c r="G321" i="1"/>
  <c r="H320" i="1"/>
  <c r="H319" i="1"/>
  <c r="H318" i="1"/>
  <c r="G317" i="1"/>
  <c r="G316" i="1" s="1"/>
  <c r="F317" i="1"/>
  <c r="F316" i="1"/>
  <c r="F315" i="1" s="1"/>
  <c r="F311" i="1" s="1"/>
  <c r="G315" i="1"/>
  <c r="G311" i="1" s="1"/>
  <c r="F314" i="1"/>
  <c r="F312" i="1"/>
  <c r="H310" i="1"/>
  <c r="H309" i="1" s="1"/>
  <c r="G309" i="1"/>
  <c r="F309" i="1"/>
  <c r="H308" i="1"/>
  <c r="F308" i="1"/>
  <c r="H307" i="1"/>
  <c r="G307" i="1"/>
  <c r="F307" i="1"/>
  <c r="F306" i="1" s="1"/>
  <c r="G306" i="1"/>
  <c r="G304" i="1" s="1"/>
  <c r="G303" i="1" s="1"/>
  <c r="G301" i="1" s="1"/>
  <c r="F304" i="1"/>
  <c r="H300" i="1"/>
  <c r="H299" i="1"/>
  <c r="H298" i="1" s="1"/>
  <c r="G299" i="1"/>
  <c r="F299" i="1"/>
  <c r="F298" i="1" s="1"/>
  <c r="G298" i="1"/>
  <c r="G296" i="1" s="1"/>
  <c r="H296" i="1"/>
  <c r="F296" i="1"/>
  <c r="H295" i="1"/>
  <c r="H294" i="1"/>
  <c r="H293" i="1" s="1"/>
  <c r="G294" i="1"/>
  <c r="F294" i="1"/>
  <c r="F293" i="1" s="1"/>
  <c r="F291" i="1" s="1"/>
  <c r="G293" i="1"/>
  <c r="G291" i="1" s="1"/>
  <c r="H291" i="1"/>
  <c r="H290" i="1"/>
  <c r="H289" i="1"/>
  <c r="H288" i="1" s="1"/>
  <c r="G289" i="1"/>
  <c r="F289" i="1"/>
  <c r="F288" i="1" s="1"/>
  <c r="G288" i="1"/>
  <c r="G286" i="1" s="1"/>
  <c r="H286" i="1"/>
  <c r="F286" i="1"/>
  <c r="H285" i="1"/>
  <c r="H284" i="1"/>
  <c r="F284" i="1"/>
  <c r="H283" i="1"/>
  <c r="G283" i="1"/>
  <c r="F283" i="1"/>
  <c r="H282" i="1"/>
  <c r="H281" i="1"/>
  <c r="H280" i="1" s="1"/>
  <c r="H277" i="1" s="1"/>
  <c r="G281" i="1"/>
  <c r="F281" i="1"/>
  <c r="F280" i="1" s="1"/>
  <c r="F277" i="1" s="1"/>
  <c r="G280" i="1"/>
  <c r="F278" i="1"/>
  <c r="G277" i="1"/>
  <c r="H276" i="1"/>
  <c r="H275" i="1" s="1"/>
  <c r="H274" i="1" s="1"/>
  <c r="H272" i="1" s="1"/>
  <c r="H271" i="1" s="1"/>
  <c r="H269" i="1" s="1"/>
  <c r="G275" i="1"/>
  <c r="G274" i="1" s="1"/>
  <c r="F275" i="1"/>
  <c r="F274" i="1"/>
  <c r="F272" i="1" s="1"/>
  <c r="F271" i="1" s="1"/>
  <c r="F269" i="1" s="1"/>
  <c r="G272" i="1"/>
  <c r="H268" i="1"/>
  <c r="H267" i="1"/>
  <c r="H266" i="1"/>
  <c r="G266" i="1"/>
  <c r="F266" i="1"/>
  <c r="H265" i="1"/>
  <c r="H264" i="1"/>
  <c r="H263" i="1" s="1"/>
  <c r="G263" i="1"/>
  <c r="G262" i="1" s="1"/>
  <c r="F263" i="1"/>
  <c r="H262" i="1"/>
  <c r="H259" i="1" s="1"/>
  <c r="F262" i="1"/>
  <c r="F259" i="1" s="1"/>
  <c r="G259" i="1"/>
  <c r="H258" i="1"/>
  <c r="H257" i="1" s="1"/>
  <c r="G257" i="1"/>
  <c r="G256" i="1" s="1"/>
  <c r="F257" i="1"/>
  <c r="H256" i="1"/>
  <c r="H254" i="1" s="1"/>
  <c r="F256" i="1"/>
  <c r="F254" i="1" s="1"/>
  <c r="G254" i="1"/>
  <c r="H253" i="1"/>
  <c r="H252" i="1"/>
  <c r="H251" i="1"/>
  <c r="H250" i="1" s="1"/>
  <c r="G251" i="1"/>
  <c r="F251" i="1"/>
  <c r="F250" i="1" s="1"/>
  <c r="G250" i="1"/>
  <c r="H249" i="1"/>
  <c r="H248" i="1"/>
  <c r="H247" i="1"/>
  <c r="H246" i="1" s="1"/>
  <c r="G247" i="1"/>
  <c r="F247" i="1"/>
  <c r="F246" i="1" s="1"/>
  <c r="G246" i="1"/>
  <c r="G244" i="1" s="1"/>
  <c r="H244" i="1"/>
  <c r="F244" i="1"/>
  <c r="H243" i="1"/>
  <c r="H242" i="1"/>
  <c r="H241" i="1" s="1"/>
  <c r="G242" i="1"/>
  <c r="F242" i="1"/>
  <c r="F241" i="1" s="1"/>
  <c r="F239" i="1" s="1"/>
  <c r="G241" i="1"/>
  <c r="G239" i="1" s="1"/>
  <c r="H239" i="1"/>
  <c r="H238" i="1"/>
  <c r="H237" i="1"/>
  <c r="H236" i="1" s="1"/>
  <c r="G237" i="1"/>
  <c r="F237" i="1"/>
  <c r="F236" i="1" s="1"/>
  <c r="G236" i="1"/>
  <c r="G234" i="1" s="1"/>
  <c r="H234" i="1"/>
  <c r="F234" i="1"/>
  <c r="H233" i="1"/>
  <c r="H232" i="1"/>
  <c r="H231" i="1" s="1"/>
  <c r="G232" i="1"/>
  <c r="F232" i="1"/>
  <c r="F231" i="1" s="1"/>
  <c r="G231" i="1"/>
  <c r="H230" i="1"/>
  <c r="F230" i="1"/>
  <c r="H229" i="1"/>
  <c r="F229" i="1"/>
  <c r="H228" i="1"/>
  <c r="H227" i="1" s="1"/>
  <c r="G228" i="1"/>
  <c r="F228" i="1"/>
  <c r="F227" i="1" s="1"/>
  <c r="F225" i="1" s="1"/>
  <c r="G227" i="1"/>
  <c r="G225" i="1" s="1"/>
  <c r="H225" i="1"/>
  <c r="F224" i="1"/>
  <c r="H224" i="1" s="1"/>
  <c r="H223" i="1"/>
  <c r="H222" i="1"/>
  <c r="F222" i="1"/>
  <c r="H221" i="1"/>
  <c r="H220" i="1" s="1"/>
  <c r="G221" i="1"/>
  <c r="F221" i="1"/>
  <c r="F220" i="1" s="1"/>
  <c r="F218" i="1" s="1"/>
  <c r="G220" i="1"/>
  <c r="G218" i="1" s="1"/>
  <c r="H218" i="1"/>
  <c r="H217" i="1"/>
  <c r="H216" i="1"/>
  <c r="H215" i="1" s="1"/>
  <c r="G216" i="1"/>
  <c r="F216" i="1"/>
  <c r="F215" i="1" s="1"/>
  <c r="G215" i="1"/>
  <c r="H214" i="1"/>
  <c r="H213" i="1" s="1"/>
  <c r="G213" i="1"/>
  <c r="G209" i="1" s="1"/>
  <c r="F213" i="1"/>
  <c r="H212" i="1"/>
  <c r="H211" i="1"/>
  <c r="H210" i="1"/>
  <c r="H209" i="1" s="1"/>
  <c r="G210" i="1"/>
  <c r="F210" i="1"/>
  <c r="F209" i="1" s="1"/>
  <c r="H208" i="1"/>
  <c r="F208" i="1"/>
  <c r="H207" i="1"/>
  <c r="G207" i="1"/>
  <c r="F207" i="1"/>
  <c r="F206" i="1"/>
  <c r="H206" i="1" s="1"/>
  <c r="H205" i="1"/>
  <c r="H204" i="1"/>
  <c r="H203" i="1"/>
  <c r="H202" i="1"/>
  <c r="F202" i="1"/>
  <c r="H201" i="1"/>
  <c r="G201" i="1"/>
  <c r="F201" i="1"/>
  <c r="H200" i="1"/>
  <c r="H199" i="1"/>
  <c r="F198" i="1"/>
  <c r="H198" i="1" s="1"/>
  <c r="H197" i="1" s="1"/>
  <c r="H196" i="1" s="1"/>
  <c r="H193" i="1" s="1"/>
  <c r="H192" i="1" s="1"/>
  <c r="H190" i="1" s="1"/>
  <c r="G197" i="1"/>
  <c r="F197" i="1"/>
  <c r="F196" i="1" s="1"/>
  <c r="F193" i="1" s="1"/>
  <c r="G196" i="1"/>
  <c r="G193" i="1" s="1"/>
  <c r="G192" i="1" s="1"/>
  <c r="G190" i="1" s="1"/>
  <c r="H195" i="1"/>
  <c r="F142" i="1" s="1"/>
  <c r="F195" i="1"/>
  <c r="H194" i="1"/>
  <c r="F194" i="1"/>
  <c r="H188" i="1"/>
  <c r="F188" i="1"/>
  <c r="H187" i="1"/>
  <c r="H186" i="1" s="1"/>
  <c r="H184" i="1" s="1"/>
  <c r="G187" i="1"/>
  <c r="F187" i="1"/>
  <c r="F186" i="1" s="1"/>
  <c r="F184" i="1" s="1"/>
  <c r="G186" i="1"/>
  <c r="G184" i="1" s="1"/>
  <c r="H183" i="1"/>
  <c r="H182" i="1"/>
  <c r="H181" i="1" s="1"/>
  <c r="H179" i="1" s="1"/>
  <c r="G182" i="1"/>
  <c r="F182" i="1"/>
  <c r="F181" i="1" s="1"/>
  <c r="F179" i="1" s="1"/>
  <c r="G181" i="1"/>
  <c r="G179" i="1" s="1"/>
  <c r="H178" i="1"/>
  <c r="H177" i="1"/>
  <c r="H176" i="1" s="1"/>
  <c r="H174" i="1" s="1"/>
  <c r="G177" i="1"/>
  <c r="F177" i="1"/>
  <c r="F176" i="1" s="1"/>
  <c r="F174" i="1" s="1"/>
  <c r="G176" i="1"/>
  <c r="G174" i="1" s="1"/>
  <c r="H173" i="1"/>
  <c r="H172" i="1"/>
  <c r="G172" i="1"/>
  <c r="F172" i="1"/>
  <c r="H171" i="1"/>
  <c r="H170" i="1"/>
  <c r="H169" i="1" s="1"/>
  <c r="G169" i="1"/>
  <c r="F169" i="1"/>
  <c r="H168" i="1"/>
  <c r="H167" i="1"/>
  <c r="H166" i="1"/>
  <c r="G166" i="1"/>
  <c r="F166" i="1"/>
  <c r="F165" i="1" s="1"/>
  <c r="F163" i="1" s="1"/>
  <c r="G165" i="1"/>
  <c r="G163" i="1" s="1"/>
  <c r="G162" i="1" s="1"/>
  <c r="G160" i="1" s="1"/>
  <c r="G159" i="1" s="1"/>
  <c r="H146" i="1"/>
  <c r="H142" i="1"/>
  <c r="G142" i="1"/>
  <c r="G146" i="1" s="1"/>
  <c r="F141" i="1"/>
  <c r="H135" i="1"/>
  <c r="H134" i="1" s="1"/>
  <c r="G134" i="1"/>
  <c r="G131" i="1" s="1"/>
  <c r="G25" i="1" s="1"/>
  <c r="F134" i="1"/>
  <c r="H133" i="1"/>
  <c r="H132" i="1" s="1"/>
  <c r="G132" i="1"/>
  <c r="F132" i="1"/>
  <c r="F131" i="1"/>
  <c r="F25" i="1" s="1"/>
  <c r="H122" i="1"/>
  <c r="H121" i="1"/>
  <c r="H120" i="1" s="1"/>
  <c r="H24" i="1" s="1"/>
  <c r="G121" i="1"/>
  <c r="F121" i="1"/>
  <c r="F120" i="1" s="1"/>
  <c r="F24" i="1" s="1"/>
  <c r="F26" i="1" s="1"/>
  <c r="G120" i="1"/>
  <c r="G24" i="1" s="1"/>
  <c r="G26" i="1" s="1"/>
  <c r="H109" i="1"/>
  <c r="H108" i="1" s="1"/>
  <c r="G108" i="1"/>
  <c r="F108" i="1"/>
  <c r="H107" i="1"/>
  <c r="H106" i="1"/>
  <c r="H105" i="1"/>
  <c r="H104" i="1" s="1"/>
  <c r="H100" i="1" s="1"/>
  <c r="H18" i="1" s="1"/>
  <c r="G104" i="1"/>
  <c r="F104" i="1"/>
  <c r="H103" i="1"/>
  <c r="H102" i="1"/>
  <c r="H101" i="1"/>
  <c r="G101" i="1"/>
  <c r="F101" i="1"/>
  <c r="F100" i="1" s="1"/>
  <c r="F18" i="1" s="1"/>
  <c r="G100" i="1"/>
  <c r="G18" i="1" s="1"/>
  <c r="H91" i="1"/>
  <c r="H90" i="1"/>
  <c r="H89" i="1"/>
  <c r="G89" i="1"/>
  <c r="F89" i="1"/>
  <c r="H88" i="1"/>
  <c r="H87" i="1"/>
  <c r="G87" i="1"/>
  <c r="F87" i="1"/>
  <c r="H86" i="1"/>
  <c r="H85" i="1"/>
  <c r="G85" i="1"/>
  <c r="F85" i="1"/>
  <c r="F84" i="1"/>
  <c r="H84" i="1" s="1"/>
  <c r="H83" i="1" s="1"/>
  <c r="G83" i="1"/>
  <c r="H82" i="1"/>
  <c r="F82" i="1"/>
  <c r="H81" i="1"/>
  <c r="H80" i="1" s="1"/>
  <c r="G80" i="1"/>
  <c r="F80" i="1"/>
  <c r="H79" i="1"/>
  <c r="H78" i="1"/>
  <c r="H77" i="1"/>
  <c r="H76" i="1"/>
  <c r="H75" i="1"/>
  <c r="H74" i="1" s="1"/>
  <c r="G74" i="1"/>
  <c r="F74" i="1"/>
  <c r="H73" i="1"/>
  <c r="H72" i="1"/>
  <c r="H71" i="1"/>
  <c r="H70" i="1" s="1"/>
  <c r="H69" i="1" s="1"/>
  <c r="H17" i="1" s="1"/>
  <c r="G70" i="1"/>
  <c r="G69" i="1" s="1"/>
  <c r="G17" i="1" s="1"/>
  <c r="F70" i="1"/>
  <c r="H59" i="1"/>
  <c r="H58" i="1"/>
  <c r="H57" i="1"/>
  <c r="H56" i="1"/>
  <c r="G56" i="1"/>
  <c r="F56" i="1"/>
  <c r="H55" i="1"/>
  <c r="H54" i="1"/>
  <c r="H53" i="1"/>
  <c r="H52" i="1"/>
  <c r="G52" i="1"/>
  <c r="F52" i="1"/>
  <c r="F51" i="1"/>
  <c r="H51" i="1" s="1"/>
  <c r="H47" i="1" s="1"/>
  <c r="H50" i="1"/>
  <c r="H49" i="1"/>
  <c r="H48" i="1"/>
  <c r="G47" i="1"/>
  <c r="F47" i="1"/>
  <c r="H46" i="1"/>
  <c r="H45" i="1"/>
  <c r="H44" i="1"/>
  <c r="H43" i="1"/>
  <c r="H42" i="1" s="1"/>
  <c r="H16" i="1" s="1"/>
  <c r="H19" i="1" s="1"/>
  <c r="G43" i="1"/>
  <c r="F43" i="1"/>
  <c r="F42" i="1" s="1"/>
  <c r="F16" i="1" s="1"/>
  <c r="G42" i="1"/>
  <c r="G16" i="1" s="1"/>
  <c r="G19" i="1" l="1"/>
  <c r="H131" i="1"/>
  <c r="H25" i="1" s="1"/>
  <c r="H26" i="1" s="1"/>
  <c r="F162" i="1"/>
  <c r="F160" i="1" s="1"/>
  <c r="F159" i="1" s="1"/>
  <c r="H165" i="1"/>
  <c r="H163" i="1" s="1"/>
  <c r="H162" i="1" s="1"/>
  <c r="H160" i="1" s="1"/>
  <c r="H159" i="1" s="1"/>
  <c r="F192" i="1"/>
  <c r="F190" i="1" s="1"/>
  <c r="H459" i="1"/>
  <c r="H458" i="1" s="1"/>
  <c r="H457" i="1" s="1"/>
  <c r="H455" i="1" s="1"/>
  <c r="H449" i="1" s="1"/>
  <c r="H447" i="1" s="1"/>
  <c r="F458" i="1"/>
  <c r="F457" i="1" s="1"/>
  <c r="F455" i="1" s="1"/>
  <c r="G471" i="1"/>
  <c r="G449" i="1" s="1"/>
  <c r="G447" i="1" s="1"/>
  <c r="F83" i="1"/>
  <c r="F69" i="1" s="1"/>
  <c r="F17" i="1" s="1"/>
  <c r="F19" i="1" s="1"/>
  <c r="G271" i="1"/>
  <c r="G269" i="1" s="1"/>
  <c r="G189" i="1" s="1"/>
  <c r="H306" i="1"/>
  <c r="H304" i="1" s="1"/>
  <c r="H317" i="1"/>
  <c r="H316" i="1" s="1"/>
  <c r="H315" i="1" s="1"/>
  <c r="H311" i="1" s="1"/>
  <c r="H312" i="1" s="1"/>
  <c r="F138" i="1" s="1"/>
  <c r="F146" i="1" s="1"/>
  <c r="H334" i="1"/>
  <c r="H333" i="1" s="1"/>
  <c r="H332" i="1" s="1"/>
  <c r="H329" i="1" s="1"/>
  <c r="H330" i="1" s="1"/>
  <c r="F333" i="1"/>
  <c r="F332" i="1" s="1"/>
  <c r="F329" i="1" s="1"/>
  <c r="F330" i="1" s="1"/>
  <c r="H378" i="1"/>
  <c r="H373" i="1" s="1"/>
  <c r="H379" i="1"/>
  <c r="H390" i="1"/>
  <c r="H389" i="1" s="1"/>
  <c r="H388" i="1" s="1"/>
  <c r="H386" i="1" s="1"/>
  <c r="H392" i="1"/>
  <c r="G399" i="1"/>
  <c r="G397" i="1" s="1"/>
  <c r="F449" i="1"/>
  <c r="F447" i="1" s="1"/>
  <c r="F495" i="1"/>
  <c r="H552" i="1"/>
  <c r="H551" i="1" s="1"/>
  <c r="H550" i="1" s="1"/>
  <c r="H548" i="1" s="1"/>
  <c r="F551" i="1"/>
  <c r="F550" i="1" s="1"/>
  <c r="F548" i="1" s="1"/>
  <c r="G482" i="1"/>
  <c r="G480" i="1" s="1"/>
  <c r="H505" i="1"/>
  <c r="H503" i="1" s="1"/>
  <c r="H482" i="1" s="1"/>
  <c r="H480" i="1" s="1"/>
  <c r="H509" i="1"/>
  <c r="H508" i="1" s="1"/>
  <c r="F508" i="1"/>
  <c r="F505" i="1" s="1"/>
  <c r="F503" i="1" s="1"/>
  <c r="F482" i="1" s="1"/>
  <c r="F480" i="1" s="1"/>
  <c r="H519" i="1"/>
  <c r="H542" i="1"/>
  <c r="H541" i="1" s="1"/>
  <c r="H540" i="1" s="1"/>
  <c r="H538" i="1" s="1"/>
  <c r="H517" i="1" s="1"/>
  <c r="H515" i="1" s="1"/>
  <c r="F541" i="1"/>
  <c r="F540" i="1" s="1"/>
  <c r="F538" i="1" s="1"/>
  <c r="F517" i="1" s="1"/>
  <c r="F515" i="1" s="1"/>
  <c r="F303" i="1" l="1"/>
  <c r="F301" i="1" s="1"/>
  <c r="F189" i="1"/>
  <c r="H303" i="1"/>
  <c r="H301" i="1" s="1"/>
  <c r="H189" i="1" s="1"/>
</calcChain>
</file>

<file path=xl/sharedStrings.xml><?xml version="1.0" encoding="utf-8"?>
<sst xmlns="http://schemas.openxmlformats.org/spreadsheetml/2006/main" count="610" uniqueCount="243">
  <si>
    <t xml:space="preserve"> IZMJENE I DOPUNE PRORAČUNA OPĆINE NOVO VIRJE ZA 2020. GODINU</t>
  </si>
  <si>
    <t>I PROJEKCIJE ZA 2021. I 2022. GODINU</t>
  </si>
  <si>
    <t>I. OPĆI DIO</t>
  </si>
  <si>
    <t>Članak 1.</t>
  </si>
  <si>
    <t xml:space="preserve">            U Proračunu Općine Novo Virje za 2020. godinu i projekcijama za 2021. i 2022. godinu ("Službeni glasnik Koprivničko - križevačke županije" broj 22/19 i 12/20) (u daljnjem tekstu: Proračun) u članku 1. mijenjaju se: A. Račun prihoda i rashoda i B. Račun financiranja, kako slijedi:</t>
  </si>
  <si>
    <t>A. RAČUN PRIHODA I RASHODA</t>
  </si>
  <si>
    <t>Proračun za 2020.</t>
  </si>
  <si>
    <t>Povećanje / Smanjenje</t>
  </si>
  <si>
    <t>Novi plan Proračuna za 2020.</t>
  </si>
  <si>
    <t>6) PRIHODI POSLOVANJA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</si>
  <si>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</si>
  <si>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</si>
  <si>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</si>
  <si>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</si>
  <si>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</si>
  <si>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</si>
  <si>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</si>
  <si>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</t>
  </si>
  <si>
    <t>VIŠAK SREDSTAVA IZ PROTEKLIH GODINA                                                                                                    1.872.111,94</t>
  </si>
  <si>
    <t>Članak 2.</t>
  </si>
  <si>
    <t xml:space="preserve">            U članku 2. Prihodi i rashodi te primici i izdaci po ekonomskoj klasifikaciji utvrđeni u Računu prihoda i rashoda i Računu financiranja mijenjaju se u A. Računu prihoda i B. Računu financiranja,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</si>
  <si>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</si>
  <si>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</si>
  <si>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</si>
  <si>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</si>
  <si>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</si>
  <si>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</si>
  <si>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</si>
  <si>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</si>
  <si>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</si>
  <si>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</si>
  <si>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</t>
  </si>
  <si>
    <t>Porezi na robu i usluge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</si>
  <si>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</si>
  <si>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</si>
  <si>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</si>
  <si>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</si>
  <si>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</si>
  <si>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</si>
  <si>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</si>
  <si>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financijske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</si>
  <si>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</si>
  <si>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</si>
  <si>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</si>
  <si>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</si>
  <si>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</si>
  <si>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</si>
  <si>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</si>
  <si>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</si>
  <si>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</si>
  <si>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</si>
  <si>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</si>
  <si>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</si>
  <si>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</si>
  <si>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</si>
  <si>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</si>
  <si>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</si>
  <si>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</si>
  <si>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</si>
  <si>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</si>
  <si>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</si>
  <si>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</si>
  <si>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</si>
  <si>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</si>
  <si>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</si>
  <si>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</si>
  <si>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</si>
  <si>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</si>
  <si>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</si>
  <si>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</si>
  <si>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</si>
  <si>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</si>
  <si>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</si>
  <si>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</si>
  <si>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</si>
  <si>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</si>
  <si>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</si>
  <si>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</si>
  <si>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 prirodna bogatstva</t>
  </si>
  <si>
    <t>Nematerijalna imovina</t>
  </si>
  <si>
    <t>Rashodi za nabavu proizvedene dugotrajne imovine</t>
  </si>
  <si>
    <t>01, 05,04</t>
  </si>
  <si>
    <t>Građevinski objekti</t>
  </si>
  <si>
    <t>Postrojenja i oprema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</si>
  <si>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</si>
  <si>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</si>
  <si>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</si>
  <si>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</si>
  <si>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</si>
  <si>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</si>
  <si>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</si>
  <si>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</si>
  <si>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</si>
  <si>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</si>
  <si>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</si>
  <si>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</si>
  <si>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</si>
  <si>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</si>
  <si>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2021.</t>
  </si>
  <si>
    <t>Projekcija Proračuna za 2022.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</si>
  <si>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</si>
  <si>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</si>
  <si>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</si>
  <si>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</si>
  <si>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</si>
  <si>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</si>
  <si>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</si>
  <si>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</si>
  <si>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</si>
  <si>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07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</si>
  <si>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</si>
  <si>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</si>
  <si>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</si>
  <si>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</si>
  <si>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</si>
  <si>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</si>
  <si>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r>
      <t xml:space="preserve">            Rashodi poslovanja i rashodi za nabavu nefinancijske imovine u Izmjenama i dopunama Proračuna u ukupnoj svoti 6.401.321,16</t>
    </r>
    <r>
      <rPr>
        <sz val="10"/>
        <color rgb="FFC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kuna raspoređuju se po korisnicima i programima u Posebnom dijelu Izmjena i dopuna Proračuna, kako slijedi:</t>
    </r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</si>
  <si>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</si>
  <si>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</si>
  <si>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</si>
  <si>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</si>
  <si>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</si>
  <si>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</si>
  <si>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</si>
  <si>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</si>
  <si>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</si>
  <si>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A100026: Izbori za predsjednika i parlament</t>
  </si>
  <si>
    <t>Izvor: 05 Pomoći</t>
  </si>
  <si>
    <t>A100053: Manifestacija tokom godine - Tamburijada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</si>
  <si>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</si>
  <si>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</si>
  <si>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</si>
  <si>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</si>
  <si>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</si>
  <si>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Mat.imovina prirodna bogatstva</t>
  </si>
  <si>
    <t>RASHODI ZA NABAVU PROIZVEDENE DUGOTRAJNE IMOVINE</t>
  </si>
  <si>
    <t>Dionice i udjeli trg.društva u javnom sektoru</t>
  </si>
  <si>
    <t>A100004: Održavanje zgrada za redovno korištenje</t>
  </si>
  <si>
    <t>A100005: Održavanje plovila i stočnih vaga za redovno korištenje</t>
  </si>
  <si>
    <t xml:space="preserve">A100038: Zaštita na radu </t>
  </si>
  <si>
    <t xml:space="preserve">T100004: Strategija, plan i registar imovine </t>
  </si>
  <si>
    <t>K100015: Izgradnja mosne vage</t>
  </si>
  <si>
    <t>T100007: Održavanje aplikacije komunalne infrastrukture</t>
  </si>
  <si>
    <t xml:space="preserve">A1000034: Javni radovi- Općina Novo Virje </t>
  </si>
  <si>
    <t xml:space="preserve">Naknade troškova zaposlenima 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</si>
  <si>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</si>
  <si>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</si>
  <si>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</si>
  <si>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</si>
  <si>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</si>
  <si>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 xml:space="preserve">Izvor: 01 Opći prihodi i primici </t>
  </si>
  <si>
    <t xml:space="preserve">Izvor : 05 Pomoći </t>
  </si>
  <si>
    <t>A100008: Spriječavanje nasilja u obitelji te sajam mogućnosti</t>
  </si>
  <si>
    <t>A100041: Gorska služba spašavanja</t>
  </si>
  <si>
    <t>A100050: Izrada projektne dokumentacije vatrogasnih domova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</si>
  <si>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</si>
  <si>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</si>
  <si>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</si>
  <si>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</si>
  <si>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</si>
  <si>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</si>
  <si>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K100002: Asfaltiranje cesta</t>
  </si>
  <si>
    <t>Izvor: 04 prihodi za posebne namjene</t>
  </si>
  <si>
    <t>Ceste-asfaltiranje</t>
  </si>
  <si>
    <t>Asfaltiranje dijelova nerazvrstanih cesta -Ločica, Šoštarec, Hatadi, Kovačević</t>
  </si>
  <si>
    <t>Asfaltiranje dijelova nerazvrstanih cesta -predio Ogredek i Trepče</t>
  </si>
  <si>
    <t>Asfaltiranje djela ulice Drenovica odvojak Živko</t>
  </si>
  <si>
    <t>A100010: Bušenje ispod ceste</t>
  </si>
  <si>
    <t>Ostale naknade građanima i kućanstvima</t>
  </si>
  <si>
    <t>A100011: Održavanje cesta i drugih javnih površina</t>
  </si>
  <si>
    <t>A100012: Održavanje groblja</t>
  </si>
  <si>
    <t>A100027: Poticanje stjecanje znanja i vještina u poljoprivrednoj djelatnosti</t>
  </si>
  <si>
    <t>Subvencije poljoprivrednicima</t>
  </si>
  <si>
    <t>A100035: Program zaštite divljači</t>
  </si>
  <si>
    <t>A100039: Projektna dokumentacija za ulice</t>
  </si>
  <si>
    <t>Materijani rashodi</t>
  </si>
  <si>
    <t>A100036: Imovinsko pravni odnosi za ceste</t>
  </si>
  <si>
    <t>A100051: Katastarsko-geodetska izmjera na području Općine</t>
  </si>
  <si>
    <t xml:space="preserve">K100014: Asfaltiranje cesta ŽC 2184 sufinanciranje </t>
  </si>
  <si>
    <t>Pomoći dane u inozemstvo i unutar opće države</t>
  </si>
  <si>
    <t xml:space="preserve">A100052: Izgradnja širokopojasne infr. za pristup internetu - sufinanciranje </t>
  </si>
  <si>
    <t>Izvor : 01 Opći prihodi i primici</t>
  </si>
  <si>
    <t>K100016: Asfaltiranje dijela odvojka Ločica-nastavak</t>
  </si>
  <si>
    <t>Asfaltiranje dijelova nerazvrstanih cesta -Ločica nastavak</t>
  </si>
  <si>
    <t>A100029: Izmjene i dopune prostronog plana uređenja Općine Novo Virje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</si>
  <si>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</si>
  <si>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</si>
  <si>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</si>
  <si>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</si>
  <si>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Izvor: 04 Prihodi za posebne namjene</t>
  </si>
  <si>
    <t>A100014: Komunalne usluge</t>
  </si>
  <si>
    <t>K100011: Kante za odvojeni otpad</t>
  </si>
  <si>
    <t>Rashodi za nabavu nefinanc.imovine</t>
  </si>
  <si>
    <t>K100013: Mobilno reciklažno dvorište</t>
  </si>
  <si>
    <t xml:space="preserve">K100012: Izgradnja vodnokom. infrastrukture aglomeracije </t>
  </si>
  <si>
    <t>A100038: Energetski certifikat javne rasvjete</t>
  </si>
  <si>
    <t>A100047: Istražni radovi i plan sanacije odlagalište otpada</t>
  </si>
  <si>
    <t>A100054: Održavanje kanala oborinske odvodnje</t>
  </si>
  <si>
    <t xml:space="preserve">Rashodi za usluge 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</si>
  <si>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</si>
  <si>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</si>
  <si>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</si>
  <si>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</si>
  <si>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</si>
  <si>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</si>
  <si>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</si>
  <si>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K100006: Opremanje dj. Igrališta Drenovica</t>
  </si>
  <si>
    <t>RASHODI ZA NABAVU NEFINANCIJSKE  IMOVINE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</si>
  <si>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</si>
  <si>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</si>
  <si>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</si>
  <si>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</si>
  <si>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</si>
  <si>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</si>
  <si>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</si>
  <si>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</si>
  <si>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</si>
  <si>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</si>
  <si>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</si>
  <si>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</si>
  <si>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</si>
  <si>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</si>
  <si>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</si>
  <si>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</si>
  <si>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</si>
  <si>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</si>
  <si>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</si>
  <si>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 xml:space="preserve"> </t>
  </si>
  <si>
    <t>A100031: Donacije fizičkim osobama ostale donacije</t>
  </si>
  <si>
    <t>A100032: Donacije Crvenom križu</t>
  </si>
  <si>
    <t>Članak 4.</t>
  </si>
  <si>
    <t xml:space="preserve">            Izmjene Plana razvojnih programa Općine Novo Virje za 2020. godinu nalaze se u prilogu Proračuna i najegov su sastavni dio.</t>
  </si>
  <si>
    <t>III. ZAVRŠNA ODREDBA</t>
  </si>
  <si>
    <t>Članak 5.</t>
  </si>
  <si>
    <t xml:space="preserve">            Ove Izmjene i dopune Proračuna stupaju na snagu osmog dana od dana objave u "Službenom glasniku Koprivničko - križevačke županije".</t>
  </si>
  <si>
    <t>OPĆINSKO VIJEĆE</t>
  </si>
  <si>
    <t>OPĆINE NOVO VIRJE</t>
  </si>
  <si>
    <t>KLASA:400-06/20-01/07</t>
  </si>
  <si>
    <t>URBROJ: 2137/22-20-1</t>
  </si>
  <si>
    <t xml:space="preserve">                        PREDSJEDNICA</t>
  </si>
  <si>
    <t xml:space="preserve">           Katarina Kozarić-Šabarić</t>
  </si>
  <si>
    <t xml:space="preserve">            Na temelju članka 39. Zakona o proračunu ("Narodne novine" broj 87/08, 136/12. i 15/15) i članka 29. Statuta Općine Novo Virje ("Službeni glasnik Koprivničko - križevačke županije" broj 6/13, 3/18. i 5/20), Općinsko vijeće Općine Novo Virje na  28. sjednici održanoj  29. rujna 2020. godine donijelo je </t>
  </si>
  <si>
    <t xml:space="preserve">Novo Virje, 29. rujna 2020.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</si>
</sst>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rgb="FFC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1"/>
    </font>
    <font>
      <b/>
      <i/>
      <sz val="10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9.5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theme="5" tint="0.39997558519241921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2DCDB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DDD9C3"/>
      </patternFill>
    </fill>
    <fill>
      <patternFill patternType="solid">
        <fgColor rgb="FFBFBFBF"/>
        <bgColor rgb="FFC3D69B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7">
    <xf numFmtId="0" fontId="0" fillId="0" borderId="0" xfId="0"/>
    <xf numFmtId="0" fontId="4" fillId="2" borderId="0" xfId="0" applyFont="1" applyFill="1"/>
    <xf numFmtId="0" fontId="0" fillId="2" borderId="0" xfId="0" applyFill="1"/>
    <xf numFmtId="0" fontId="6" fillId="0" borderId="0" xfId="1" applyFont="1"/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4" fontId="6" fillId="0" borderId="1" xfId="1" applyNumberFormat="1" applyFont="1" applyBorder="1"/>
    <xf numFmtId="4" fontId="6" fillId="2" borderId="1" xfId="1" applyNumberFormat="1" applyFont="1" applyFill="1" applyBorder="1"/>
    <xf numFmtId="0" fontId="0" fillId="0" borderId="0" xfId="0" applyFont="1"/>
    <xf numFmtId="0" fontId="4" fillId="0" borderId="0" xfId="0" applyFont="1"/>
    <xf numFmtId="4" fontId="6" fillId="0" borderId="0" xfId="1" applyNumberFormat="1" applyFont="1"/>
    <xf numFmtId="0" fontId="6" fillId="0" borderId="0" xfId="1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9" fillId="0" borderId="1" xfId="0" applyFont="1" applyBorder="1" applyAlignment="1">
      <alignment horizontal="center" vertical="center" textRotation="90" shrinkToFit="1"/>
    </xf>
    <xf numFmtId="0" fontId="7" fillId="0" borderId="1" xfId="0" applyFont="1" applyBorder="1"/>
    <xf numFmtId="4" fontId="6" fillId="0" borderId="1" xfId="0" applyNumberFormat="1" applyFont="1" applyBorder="1"/>
    <xf numFmtId="0" fontId="0" fillId="0" borderId="1" xfId="0" applyBorder="1"/>
    <xf numFmtId="49" fontId="11" fillId="0" borderId="1" xfId="0" applyNumberFormat="1" applyFont="1" applyBorder="1"/>
    <xf numFmtId="0" fontId="10" fillId="0" borderId="1" xfId="0" applyFont="1" applyBorder="1"/>
    <xf numFmtId="0" fontId="10" fillId="0" borderId="1" xfId="0" applyFont="1" applyBorder="1" applyAlignment="1">
      <alignment wrapText="1"/>
    </xf>
    <xf numFmtId="4" fontId="5" fillId="0" borderId="1" xfId="0" applyNumberFormat="1" applyFont="1" applyBorder="1"/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shrinkToFit="1"/>
    </xf>
    <xf numFmtId="0" fontId="7" fillId="0" borderId="1" xfId="0" applyFont="1" applyBorder="1" applyAlignment="1">
      <alignment vertical="center" wrapText="1"/>
    </xf>
    <xf numFmtId="0" fontId="10" fillId="0" borderId="0" xfId="0" applyFont="1" applyBorder="1"/>
    <xf numFmtId="4" fontId="5" fillId="0" borderId="0" xfId="0" applyNumberFormat="1" applyFont="1" applyBorder="1"/>
    <xf numFmtId="0" fontId="11" fillId="0" borderId="1" xfId="0" applyFont="1" applyBorder="1"/>
    <xf numFmtId="4" fontId="5" fillId="0" borderId="1" xfId="0" applyNumberFormat="1" applyFont="1" applyFill="1" applyBorder="1"/>
    <xf numFmtId="4" fontId="6" fillId="0" borderId="1" xfId="0" applyNumberFormat="1" applyFont="1" applyFill="1" applyBorder="1"/>
    <xf numFmtId="49" fontId="11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1" fillId="0" borderId="4" xfId="0" applyNumberFormat="1" applyFont="1" applyBorder="1"/>
    <xf numFmtId="4" fontId="12" fillId="0" borderId="1" xfId="0" applyNumberFormat="1" applyFont="1" applyBorder="1"/>
    <xf numFmtId="49" fontId="11" fillId="0" borderId="0" xfId="0" applyNumberFormat="1" applyFont="1" applyBorder="1"/>
    <xf numFmtId="4" fontId="12" fillId="0" borderId="0" xfId="0" applyNumberFormat="1" applyFont="1" applyBorder="1"/>
    <xf numFmtId="0" fontId="10" fillId="0" borderId="0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4" fontId="10" fillId="0" borderId="1" xfId="0" applyNumberFormat="1" applyFont="1" applyBorder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/>
    </xf>
    <xf numFmtId="4" fontId="10" fillId="0" borderId="0" xfId="0" applyNumberFormat="1" applyFont="1" applyBorder="1"/>
    <xf numFmtId="0" fontId="10" fillId="3" borderId="1" xfId="0" applyFont="1" applyFill="1" applyBorder="1"/>
    <xf numFmtId="0" fontId="6" fillId="3" borderId="1" xfId="0" applyFont="1" applyFill="1" applyBorder="1" applyAlignment="1">
      <alignment vertical="center" wrapText="1"/>
    </xf>
    <xf numFmtId="4" fontId="7" fillId="3" borderId="1" xfId="0" applyNumberFormat="1" applyFont="1" applyFill="1" applyBorder="1"/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4" fillId="4" borderId="1" xfId="0" applyFont="1" applyFill="1" applyBorder="1" applyAlignment="1">
      <alignment vertical="center" wrapText="1"/>
    </xf>
    <xf numFmtId="4" fontId="7" fillId="4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vertical="center"/>
    </xf>
    <xf numFmtId="4" fontId="0" fillId="0" borderId="0" xfId="0" applyNumberFormat="1"/>
    <xf numFmtId="0" fontId="10" fillId="0" borderId="6" xfId="0" applyFont="1" applyBorder="1"/>
    <xf numFmtId="0" fontId="6" fillId="6" borderId="1" xfId="0" applyFont="1" applyFill="1" applyBorder="1"/>
    <xf numFmtId="4" fontId="7" fillId="6" borderId="1" xfId="0" applyNumberFormat="1" applyFont="1" applyFill="1" applyBorder="1"/>
    <xf numFmtId="0" fontId="15" fillId="0" borderId="1" xfId="0" applyFont="1" applyBorder="1"/>
    <xf numFmtId="4" fontId="7" fillId="2" borderId="1" xfId="0" applyNumberFormat="1" applyFont="1" applyFill="1" applyBorder="1"/>
    <xf numFmtId="4" fontId="7" fillId="0" borderId="1" xfId="0" applyNumberFormat="1" applyFont="1" applyBorder="1"/>
    <xf numFmtId="4" fontId="7" fillId="0" borderId="6" xfId="0" applyNumberFormat="1" applyFont="1" applyBorder="1"/>
    <xf numFmtId="0" fontId="6" fillId="0" borderId="1" xfId="0" applyFont="1" applyBorder="1"/>
    <xf numFmtId="0" fontId="5" fillId="0" borderId="1" xfId="0" applyFont="1" applyBorder="1"/>
    <xf numFmtId="4" fontId="10" fillId="0" borderId="1" xfId="0" applyNumberFormat="1" applyFont="1" applyBorder="1"/>
    <xf numFmtId="4" fontId="10" fillId="2" borderId="1" xfId="0" applyNumberFormat="1" applyFont="1" applyFill="1" applyBorder="1"/>
    <xf numFmtId="0" fontId="5" fillId="0" borderId="1" xfId="0" applyFont="1" applyBorder="1" applyAlignment="1">
      <alignment shrinkToFit="1"/>
    </xf>
    <xf numFmtId="0" fontId="6" fillId="0" borderId="0" xfId="0" applyFont="1" applyBorder="1"/>
    <xf numFmtId="0" fontId="6" fillId="0" borderId="6" xfId="0" applyFont="1" applyBorder="1"/>
    <xf numFmtId="0" fontId="5" fillId="0" borderId="0" xfId="0" applyFont="1" applyBorder="1"/>
    <xf numFmtId="0" fontId="5" fillId="0" borderId="6" xfId="0" applyFont="1" applyBorder="1"/>
    <xf numFmtId="4" fontId="10" fillId="0" borderId="6" xfId="0" applyNumberFormat="1" applyFont="1" applyBorder="1"/>
    <xf numFmtId="0" fontId="6" fillId="7" borderId="7" xfId="0" applyFont="1" applyFill="1" applyBorder="1" applyAlignment="1">
      <alignment shrinkToFit="1"/>
    </xf>
    <xf numFmtId="4" fontId="7" fillId="7" borderId="1" xfId="0" applyNumberFormat="1" applyFont="1" applyFill="1" applyBorder="1"/>
    <xf numFmtId="0" fontId="6" fillId="6" borderId="1" xfId="0" applyFont="1" applyFill="1" applyBorder="1" applyAlignment="1">
      <alignment wrapText="1"/>
    </xf>
    <xf numFmtId="4" fontId="7" fillId="0" borderId="0" xfId="0" applyNumberFormat="1" applyFont="1" applyBorder="1"/>
    <xf numFmtId="0" fontId="6" fillId="3" borderId="7" xfId="0" applyFont="1" applyFill="1" applyBorder="1" applyAlignment="1">
      <alignment wrapText="1"/>
    </xf>
    <xf numFmtId="0" fontId="10" fillId="4" borderId="1" xfId="0" applyFont="1" applyFill="1" applyBorder="1"/>
    <xf numFmtId="0" fontId="6" fillId="4" borderId="7" xfId="0" applyFont="1" applyFill="1" applyBorder="1" applyAlignment="1">
      <alignment vertical="center" wrapText="1"/>
    </xf>
    <xf numFmtId="4" fontId="7" fillId="4" borderId="1" xfId="0" applyNumberFormat="1" applyFont="1" applyFill="1" applyBorder="1"/>
    <xf numFmtId="0" fontId="6" fillId="0" borderId="7" xfId="0" applyFont="1" applyBorder="1" applyAlignment="1">
      <alignment vertical="center" wrapText="1"/>
    </xf>
    <xf numFmtId="0" fontId="10" fillId="5" borderId="1" xfId="0" applyFont="1" applyFill="1" applyBorder="1"/>
    <xf numFmtId="0" fontId="6" fillId="5" borderId="7" xfId="0" applyFont="1" applyFill="1" applyBorder="1" applyAlignment="1">
      <alignment wrapText="1"/>
    </xf>
    <xf numFmtId="4" fontId="7" fillId="5" borderId="1" xfId="0" applyNumberFormat="1" applyFont="1" applyFill="1" applyBorder="1"/>
    <xf numFmtId="0" fontId="6" fillId="6" borderId="7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vertical="center" wrapText="1"/>
    </xf>
    <xf numFmtId="4" fontId="7" fillId="8" borderId="1" xfId="0" applyNumberFormat="1" applyFont="1" applyFill="1" applyBorder="1"/>
    <xf numFmtId="0" fontId="15" fillId="0" borderId="4" xfId="0" applyFont="1" applyBorder="1"/>
    <xf numFmtId="4" fontId="10" fillId="0" borderId="1" xfId="0" applyNumberFormat="1" applyFont="1" applyFill="1" applyBorder="1"/>
    <xf numFmtId="4" fontId="7" fillId="0" borderId="1" xfId="0" applyNumberFormat="1" applyFont="1" applyFill="1" applyBorder="1"/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5" fillId="0" borderId="4" xfId="0" applyFont="1" applyBorder="1"/>
    <xf numFmtId="0" fontId="3" fillId="0" borderId="1" xfId="0" applyFont="1" applyBorder="1"/>
    <xf numFmtId="0" fontId="6" fillId="6" borderId="4" xfId="0" applyFont="1" applyFill="1" applyBorder="1" applyAlignment="1">
      <alignment wrapText="1"/>
    </xf>
    <xf numFmtId="0" fontId="14" fillId="0" borderId="0" xfId="0" applyFont="1" applyBorder="1"/>
    <xf numFmtId="0" fontId="14" fillId="0" borderId="1" xfId="0" applyFont="1" applyBorder="1"/>
    <xf numFmtId="0" fontId="0" fillId="0" borderId="0" xfId="0" applyBorder="1"/>
    <xf numFmtId="0" fontId="6" fillId="7" borderId="4" xfId="0" applyFont="1" applyFill="1" applyBorder="1" applyAlignment="1">
      <alignment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0" xfId="0" applyFont="1" applyBorder="1"/>
    <xf numFmtId="0" fontId="7" fillId="0" borderId="6" xfId="0" applyFont="1" applyBorder="1"/>
    <xf numFmtId="0" fontId="7" fillId="6" borderId="1" xfId="0" applyFont="1" applyFill="1" applyBorder="1"/>
    <xf numFmtId="0" fontId="7" fillId="6" borderId="4" xfId="0" applyFont="1" applyFill="1" applyBorder="1" applyAlignment="1">
      <alignment wrapText="1"/>
    </xf>
    <xf numFmtId="4" fontId="7" fillId="6" borderId="4" xfId="0" applyNumberFormat="1" applyFont="1" applyFill="1" applyBorder="1"/>
    <xf numFmtId="0" fontId="7" fillId="6" borderId="1" xfId="0" applyFont="1" applyFill="1" applyBorder="1" applyAlignment="1">
      <alignment wrapText="1"/>
    </xf>
    <xf numFmtId="0" fontId="14" fillId="0" borderId="8" xfId="0" applyFont="1" applyBorder="1"/>
    <xf numFmtId="0" fontId="5" fillId="0" borderId="9" xfId="0" applyFont="1" applyBorder="1"/>
    <xf numFmtId="0" fontId="6" fillId="7" borderId="1" xfId="0" applyFont="1" applyFill="1" applyBorder="1" applyAlignment="1">
      <alignment wrapText="1"/>
    </xf>
    <xf numFmtId="0" fontId="14" fillId="2" borderId="10" xfId="0" applyFont="1" applyFill="1" applyBorder="1"/>
    <xf numFmtId="0" fontId="5" fillId="2" borderId="11" xfId="0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5" borderId="1" xfId="0" applyFont="1" applyFill="1" applyBorder="1"/>
    <xf numFmtId="0" fontId="6" fillId="5" borderId="1" xfId="0" applyFont="1" applyFill="1" applyBorder="1" applyAlignment="1">
      <alignment vertical="center" wrapText="1"/>
    </xf>
    <xf numFmtId="0" fontId="6" fillId="9" borderId="1" xfId="0" applyFont="1" applyFill="1" applyBorder="1"/>
    <xf numFmtId="0" fontId="16" fillId="0" borderId="1" xfId="0" applyFont="1" applyBorder="1"/>
    <xf numFmtId="0" fontId="17" fillId="0" borderId="1" xfId="0" applyFont="1" applyBorder="1"/>
    <xf numFmtId="0" fontId="17" fillId="0" borderId="0" xfId="0" applyFont="1" applyFill="1" applyBorder="1"/>
    <xf numFmtId="0" fontId="5" fillId="0" borderId="0" xfId="0" applyFont="1" applyFill="1" applyBorder="1"/>
    <xf numFmtId="0" fontId="6" fillId="10" borderId="1" xfId="0" applyFont="1" applyFill="1" applyBorder="1"/>
    <xf numFmtId="4" fontId="7" fillId="10" borderId="1" xfId="0" applyNumberFormat="1" applyFont="1" applyFill="1" applyBorder="1"/>
    <xf numFmtId="0" fontId="17" fillId="0" borderId="0" xfId="0" applyFont="1" applyBorder="1"/>
    <xf numFmtId="0" fontId="18" fillId="0" borderId="1" xfId="0" applyFont="1" applyBorder="1"/>
    <xf numFmtId="0" fontId="7" fillId="0" borderId="0" xfId="0" applyFont="1" applyFill="1" applyBorder="1"/>
    <xf numFmtId="0" fontId="7" fillId="11" borderId="1" xfId="0" applyFont="1" applyFill="1" applyBorder="1" applyAlignment="1">
      <alignment wrapText="1"/>
    </xf>
    <xf numFmtId="4" fontId="7" fillId="11" borderId="1" xfId="0" applyNumberFormat="1" applyFont="1" applyFill="1" applyBorder="1"/>
    <xf numFmtId="0" fontId="19" fillId="0" borderId="1" xfId="0" applyFont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20" fillId="0" borderId="0" xfId="0" applyFont="1" applyFill="1" applyBorder="1"/>
    <xf numFmtId="0" fontId="20" fillId="0" borderId="6" xfId="0" applyFont="1" applyFill="1" applyBorder="1"/>
    <xf numFmtId="0" fontId="20" fillId="7" borderId="1" xfId="0" applyFont="1" applyFill="1" applyBorder="1" applyAlignment="1">
      <alignment wrapText="1"/>
    </xf>
    <xf numFmtId="4" fontId="21" fillId="7" borderId="1" xfId="0" applyNumberFormat="1" applyFont="1" applyFill="1" applyBorder="1"/>
    <xf numFmtId="0" fontId="0" fillId="0" borderId="10" xfId="0" applyFill="1" applyBorder="1"/>
    <xf numFmtId="0" fontId="0" fillId="0" borderId="11" xfId="0" applyFill="1" applyBorder="1"/>
    <xf numFmtId="0" fontId="19" fillId="0" borderId="1" xfId="0" applyFont="1" applyFill="1" applyBorder="1"/>
    <xf numFmtId="4" fontId="22" fillId="0" borderId="1" xfId="0" applyNumberFormat="1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wrapText="1"/>
    </xf>
    <xf numFmtId="4" fontId="21" fillId="0" borderId="1" xfId="0" applyNumberFormat="1" applyFont="1" applyFill="1" applyBorder="1"/>
    <xf numFmtId="0" fontId="23" fillId="0" borderId="1" xfId="0" applyFont="1" applyFill="1" applyBorder="1"/>
    <xf numFmtId="0" fontId="5" fillId="0" borderId="1" xfId="0" applyFont="1" applyFill="1" applyBorder="1"/>
    <xf numFmtId="0" fontId="24" fillId="0" borderId="1" xfId="0" applyFont="1" applyFill="1" applyBorder="1"/>
    <xf numFmtId="4" fontId="25" fillId="0" borderId="1" xfId="0" applyNumberFormat="1" applyFont="1" applyFill="1" applyBorder="1"/>
    <xf numFmtId="0" fontId="23" fillId="0" borderId="8" xfId="0" applyFont="1" applyFill="1" applyBorder="1"/>
    <xf numFmtId="0" fontId="5" fillId="0" borderId="8" xfId="0" applyFont="1" applyFill="1" applyBorder="1"/>
    <xf numFmtId="0" fontId="5" fillId="0" borderId="9" xfId="0" applyFont="1" applyFill="1" applyBorder="1"/>
    <xf numFmtId="4" fontId="22" fillId="7" borderId="1" xfId="0" applyNumberFormat="1" applyFont="1" applyFill="1" applyBorder="1"/>
    <xf numFmtId="0" fontId="23" fillId="0" borderId="10" xfId="0" applyFont="1" applyFill="1" applyBorder="1"/>
    <xf numFmtId="0" fontId="5" fillId="0" borderId="10" xfId="0" applyFont="1" applyFill="1" applyBorder="1"/>
    <xf numFmtId="0" fontId="5" fillId="0" borderId="11" xfId="0" applyFont="1" applyFill="1" applyBorder="1"/>
    <xf numFmtId="0" fontId="23" fillId="0" borderId="7" xfId="0" applyFont="1" applyFill="1" applyBorder="1"/>
    <xf numFmtId="0" fontId="5" fillId="0" borderId="7" xfId="0" applyFont="1" applyFill="1" applyBorder="1"/>
    <xf numFmtId="0" fontId="5" fillId="0" borderId="5" xfId="0" applyFont="1" applyFill="1" applyBorder="1"/>
    <xf numFmtId="4" fontId="22" fillId="2" borderId="1" xfId="0" applyNumberFormat="1" applyFont="1" applyFill="1" applyBorder="1"/>
    <xf numFmtId="0" fontId="6" fillId="2" borderId="1" xfId="0" applyFont="1" applyFill="1" applyBorder="1"/>
    <xf numFmtId="0" fontId="6" fillId="2" borderId="5" xfId="0" applyFont="1" applyFill="1" applyBorder="1"/>
    <xf numFmtId="0" fontId="5" fillId="2" borderId="1" xfId="0" applyFont="1" applyFill="1" applyBorder="1"/>
    <xf numFmtId="0" fontId="5" fillId="2" borderId="5" xfId="0" applyFont="1" applyFill="1" applyBorder="1"/>
    <xf numFmtId="0" fontId="5" fillId="0" borderId="8" xfId="0" applyFont="1" applyBorder="1"/>
    <xf numFmtId="0" fontId="5" fillId="0" borderId="10" xfId="0" applyFont="1" applyBorder="1"/>
    <xf numFmtId="0" fontId="5" fillId="0" borderId="11" xfId="0" applyFont="1" applyBorder="1"/>
    <xf numFmtId="0" fontId="15" fillId="0" borderId="1" xfId="0" applyFont="1" applyBorder="1" applyAlignment="1">
      <alignment wrapText="1"/>
    </xf>
    <xf numFmtId="0" fontId="6" fillId="9" borderId="1" xfId="0" applyFont="1" applyFill="1" applyBorder="1" applyAlignment="1">
      <alignment wrapText="1"/>
    </xf>
    <xf numFmtId="0" fontId="5" fillId="0" borderId="2" xfId="0" applyFont="1" applyBorder="1"/>
    <xf numFmtId="4" fontId="26" fillId="0" borderId="1" xfId="0" applyNumberFormat="1" applyFont="1" applyFill="1" applyBorder="1"/>
    <xf numFmtId="0" fontId="6" fillId="12" borderId="1" xfId="0" applyFont="1" applyFill="1" applyBorder="1"/>
    <xf numFmtId="0" fontId="6" fillId="12" borderId="1" xfId="0" applyFont="1" applyFill="1" applyBorder="1" applyAlignment="1">
      <alignment vertical="center" wrapText="1"/>
    </xf>
    <xf numFmtId="4" fontId="7" fillId="12" borderId="1" xfId="0" applyNumberFormat="1" applyFont="1" applyFill="1" applyBorder="1"/>
    <xf numFmtId="0" fontId="6" fillId="0" borderId="1" xfId="0" applyFont="1" applyBorder="1" applyAlignment="1">
      <alignment shrinkToFit="1"/>
    </xf>
    <xf numFmtId="0" fontId="6" fillId="7" borderId="1" xfId="0" applyFont="1" applyFill="1" applyBorder="1"/>
    <xf numFmtId="0" fontId="27" fillId="0" borderId="0" xfId="0" applyFont="1"/>
    <xf numFmtId="0" fontId="6" fillId="7" borderId="1" xfId="0" applyFont="1" applyFill="1" applyBorder="1" applyAlignment="1">
      <alignment shrinkToFit="1"/>
    </xf>
    <xf numFmtId="0" fontId="15" fillId="0" borderId="2" xfId="0" applyFont="1" applyBorder="1"/>
    <xf numFmtId="0" fontId="3" fillId="0" borderId="0" xfId="0" applyFont="1"/>
    <xf numFmtId="0" fontId="6" fillId="5" borderId="1" xfId="0" applyFont="1" applyFill="1" applyBorder="1" applyAlignment="1">
      <alignment vertical="center"/>
    </xf>
    <xf numFmtId="4" fontId="6" fillId="6" borderId="1" xfId="0" applyNumberFormat="1" applyFont="1" applyFill="1" applyBorder="1"/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4" fontId="10" fillId="0" borderId="0" xfId="0" applyNumberFormat="1" applyFont="1"/>
    <xf numFmtId="0" fontId="0" fillId="2" borderId="0" xfId="0" applyFont="1" applyFill="1"/>
    <xf numFmtId="4" fontId="10" fillId="2" borderId="0" xfId="0" applyNumberFormat="1" applyFont="1" applyFill="1"/>
    <xf numFmtId="0" fontId="28" fillId="2" borderId="0" xfId="0" applyFont="1" applyFill="1"/>
    <xf numFmtId="0" fontId="5" fillId="2" borderId="0" xfId="0" applyFont="1" applyFill="1"/>
    <xf numFmtId="0" fontId="13" fillId="2" borderId="0" xfId="0" applyFont="1" applyFill="1"/>
    <xf numFmtId="0" fontId="1" fillId="2" borderId="0" xfId="0" applyFont="1" applyFill="1"/>
    <xf numFmtId="4" fontId="12" fillId="2" borderId="0" xfId="0" applyNumberFormat="1" applyFont="1" applyFill="1"/>
    <xf numFmtId="4" fontId="29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/>
    <xf numFmtId="0" fontId="6" fillId="0" borderId="0" xfId="0" applyFont="1" applyBorder="1" applyAlignment="1">
      <alignment horizontal="left"/>
    </xf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textRotation="90" shrinkToFit="1"/>
    </xf>
    <xf numFmtId="0" fontId="6" fillId="0" borderId="0" xfId="1" applyFont="1" applyBorder="1" applyAlignment="1">
      <alignment horizontal="left"/>
    </xf>
    <xf numFmtId="0" fontId="9" fillId="0" borderId="2" xfId="0" applyFont="1" applyBorder="1" applyAlignment="1">
      <alignment horizontal="center" vertical="center" textRotation="90" shrinkToFit="1"/>
    </xf>
    <xf numFmtId="0" fontId="9" fillId="0" borderId="3" xfId="0" applyFont="1" applyBorder="1" applyAlignment="1">
      <alignment horizontal="center" vertical="center" textRotation="90" shrinkToFit="1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left" wrapText="1"/>
    </xf>
    <xf numFmtId="0" fontId="6" fillId="0" borderId="1" xfId="1" applyFont="1" applyBorder="1" applyAlignment="1"/>
    <xf numFmtId="0" fontId="6" fillId="0" borderId="1" xfId="1" applyFont="1" applyBorder="1" applyAlignment="1">
      <alignment horizontal="left"/>
    </xf>
    <xf numFmtId="0" fontId="3" fillId="0" borderId="1" xfId="0" applyFont="1" applyBorder="1"/>
    <xf numFmtId="0" fontId="8" fillId="0" borderId="1" xfId="0" applyFont="1" applyBorder="1"/>
    <xf numFmtId="0" fontId="0" fillId="0" borderId="1" xfId="0" applyBorder="1" applyAlignment="1">
      <alignment horizontal="center"/>
    </xf>
    <xf numFmtId="0" fontId="5" fillId="2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center"/>
    </xf>
    <xf numFmtId="0" fontId="5" fillId="0" borderId="0" xfId="1" applyFont="1" applyBorder="1" applyAlignment="1">
      <alignment horizontal="left" vertical="center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7"/>
  <sheetViews>
    <sheetView tabSelected="1" topLeftCell="A544" workbookViewId="0">
      <selection activeCell="B576" sqref="B576"/>
    </sheetView>
  </sheetViews>
  <sheetFormatPr defaultRowHeight="15" x14ac:dyDescent="0.25"/>
  <cols>
    <col min="1" max="1" width="5" customWidth="1"/>
    <col min="2" max="2" width="3.28515625" style="9" customWidth="1"/>
    <col min="3" max="3" width="3.7109375" style="9" customWidth="1"/>
    <col min="4" max="4" width="5.28515625" style="9" customWidth="1"/>
    <col min="5" max="5" width="37.140625" style="9" customWidth="1"/>
    <col min="6" max="6" width="14.5703125" style="9" customWidth="1"/>
    <col min="7" max="7" width="13.5703125" style="9" customWidth="1"/>
    <col min="8" max="8" width="13.85546875" style="9" customWidth="1"/>
    <col min="10" max="11" width="11.7109375" bestFit="1" customWidth="1"/>
  </cols>
  <sheetData>
    <row r="1" spans="1:8" s="1" customFormat="1" ht="46.5" customHeight="1" x14ac:dyDescent="0.25">
      <c r="B1" s="224" t="s">
        <v>241</v>
      </c>
      <c r="C1" s="224"/>
      <c r="D1" s="224"/>
      <c r="E1" s="224"/>
      <c r="F1" s="224"/>
      <c r="G1" s="224"/>
      <c r="H1" s="224"/>
    </row>
    <row r="2" spans="1:8" x14ac:dyDescent="0.25">
      <c r="B2"/>
      <c r="C2"/>
      <c r="D2"/>
      <c r="E2"/>
      <c r="F2"/>
      <c r="G2"/>
      <c r="H2"/>
    </row>
    <row r="3" spans="1:8" x14ac:dyDescent="0.25">
      <c r="A3" s="2"/>
      <c r="B3" s="225" t="s">
        <v>0</v>
      </c>
      <c r="C3" s="225"/>
      <c r="D3" s="225"/>
      <c r="E3" s="225"/>
      <c r="F3" s="225"/>
      <c r="G3" s="225"/>
      <c r="H3" s="225"/>
    </row>
    <row r="4" spans="1:8" x14ac:dyDescent="0.25">
      <c r="A4" s="2"/>
      <c r="B4" s="225" t="s">
        <v>1</v>
      </c>
      <c r="C4" s="225"/>
      <c r="D4" s="225"/>
      <c r="E4" s="225"/>
      <c r="F4" s="225"/>
      <c r="G4" s="225"/>
      <c r="H4" s="225"/>
    </row>
    <row r="5" spans="1:8" x14ac:dyDescent="0.25">
      <c r="B5" s="3"/>
      <c r="C5" s="3"/>
      <c r="D5" s="3"/>
      <c r="E5" s="3"/>
      <c r="F5" s="3"/>
      <c r="G5"/>
      <c r="H5"/>
    </row>
    <row r="6" spans="1:8" x14ac:dyDescent="0.25">
      <c r="B6" s="214" t="s">
        <v>2</v>
      </c>
      <c r="C6" s="214"/>
      <c r="D6" s="214"/>
      <c r="E6" s="214"/>
      <c r="F6" s="214"/>
      <c r="G6" s="214"/>
      <c r="H6" s="214"/>
    </row>
    <row r="8" spans="1:8" x14ac:dyDescent="0.25">
      <c r="B8" s="217" t="s">
        <v>3</v>
      </c>
      <c r="C8" s="217"/>
      <c r="D8" s="217"/>
      <c r="E8" s="217"/>
      <c r="F8" s="217"/>
      <c r="G8" s="217"/>
      <c r="H8" s="217"/>
    </row>
    <row r="10" spans="1:8" ht="42.75" customHeight="1" x14ac:dyDescent="0.25">
      <c r="B10" s="226" t="s">
        <v>4</v>
      </c>
      <c r="C10" s="226"/>
      <c r="D10" s="226"/>
      <c r="E10" s="226"/>
      <c r="F10" s="226"/>
      <c r="G10" s="226"/>
      <c r="H10" s="226"/>
    </row>
    <row r="11" spans="1:8" x14ac:dyDescent="0.25">
      <c r="B11"/>
      <c r="C11"/>
      <c r="D11"/>
      <c r="E11"/>
      <c r="F11"/>
      <c r="G11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 s="4" t="s">
        <v>5</v>
      </c>
      <c r="C13"/>
      <c r="D13"/>
      <c r="E13"/>
      <c r="F13"/>
      <c r="G13"/>
      <c r="H13"/>
    </row>
    <row r="14" spans="1:8" x14ac:dyDescent="0.25">
      <c r="B14" s="4"/>
      <c r="C14"/>
      <c r="D14"/>
      <c r="E14"/>
      <c r="F14"/>
      <c r="G14"/>
      <c r="H14"/>
    </row>
    <row r="15" spans="1:8" ht="41.25" customHeight="1" x14ac:dyDescent="0.25">
      <c r="A15" s="223"/>
      <c r="B15" s="223"/>
      <c r="C15" s="223"/>
      <c r="D15" s="223"/>
      <c r="E15" s="223"/>
      <c r="F15" s="5" t="s">
        <v>6</v>
      </c>
      <c r="G15" s="5" t="s">
        <v>7</v>
      </c>
      <c r="H15" s="6" t="s">
        <v>8</v>
      </c>
    </row>
    <row r="16" spans="1:8" x14ac:dyDescent="0.25">
      <c r="A16" s="220" t="s">
        <v>9</v>
      </c>
      <c r="B16" s="220"/>
      <c r="C16" s="220"/>
      <c r="D16" s="220"/>
      <c r="E16" s="220"/>
      <c r="F16" s="7">
        <f>F42</f>
        <v>4528209.22</v>
      </c>
      <c r="G16" s="8">
        <f>G42</f>
        <v>282720.57999999996</v>
      </c>
      <c r="H16" s="8">
        <f>H42</f>
        <v>4810929.8000000007</v>
      </c>
    </row>
    <row r="17" spans="1:8" x14ac:dyDescent="0.25">
      <c r="A17" s="220" t="s">
        <v>10</v>
      </c>
      <c r="B17" s="220"/>
      <c r="C17" s="220"/>
      <c r="D17" s="220"/>
      <c r="E17" s="220"/>
      <c r="F17" s="7">
        <f>F69</f>
        <v>3658734.8</v>
      </c>
      <c r="G17" s="8">
        <f>G69</f>
        <v>235320.58</v>
      </c>
      <c r="H17" s="8">
        <f>H69</f>
        <v>3894055.38</v>
      </c>
    </row>
    <row r="18" spans="1:8" x14ac:dyDescent="0.25">
      <c r="A18" s="220" t="s">
        <v>11</v>
      </c>
      <c r="B18" s="220"/>
      <c r="C18" s="220"/>
      <c r="D18" s="220"/>
      <c r="E18" s="220"/>
      <c r="F18" s="7">
        <f>F100</f>
        <v>2414807.5099999998</v>
      </c>
      <c r="G18" s="8">
        <f>G100</f>
        <v>47400</v>
      </c>
      <c r="H18" s="8">
        <f>H100</f>
        <v>2462207.5099999998</v>
      </c>
    </row>
    <row r="19" spans="1:8" x14ac:dyDescent="0.25">
      <c r="A19" s="220" t="s">
        <v>12</v>
      </c>
      <c r="B19" s="220"/>
      <c r="C19" s="220"/>
      <c r="D19" s="220"/>
      <c r="E19" s="220"/>
      <c r="F19" s="7">
        <f>F16-F17-F18</f>
        <v>-1545333.0899999999</v>
      </c>
      <c r="G19" s="8">
        <f>G16-G17-G18</f>
        <v>0</v>
      </c>
      <c r="H19" s="8">
        <f>H16-H17-H18</f>
        <v>-1545333.0899999989</v>
      </c>
    </row>
    <row r="20" spans="1:8" x14ac:dyDescent="0.25">
      <c r="F20" s="10"/>
      <c r="G20" s="10"/>
      <c r="H20" s="10"/>
    </row>
    <row r="21" spans="1:8" x14ac:dyDescent="0.25">
      <c r="B21" s="214" t="s">
        <v>13</v>
      </c>
      <c r="C21" s="214"/>
      <c r="D21" s="214"/>
      <c r="E21" s="214"/>
      <c r="F21" s="11"/>
      <c r="G21" s="10"/>
      <c r="H21" s="10"/>
    </row>
    <row r="22" spans="1:8" x14ac:dyDescent="0.25">
      <c r="B22" s="12"/>
      <c r="C22" s="12"/>
      <c r="D22" s="12"/>
      <c r="E22" s="12"/>
      <c r="F22" s="11"/>
      <c r="G22" s="10"/>
      <c r="H22" s="10"/>
    </row>
    <row r="23" spans="1:8" ht="39" x14ac:dyDescent="0.25">
      <c r="A23" s="210"/>
      <c r="B23" s="210"/>
      <c r="C23" s="210"/>
      <c r="D23" s="210"/>
      <c r="E23" s="210"/>
      <c r="F23" s="13" t="s">
        <v>6</v>
      </c>
      <c r="G23" s="5" t="s">
        <v>7</v>
      </c>
      <c r="H23" s="6" t="s">
        <v>8</v>
      </c>
    </row>
    <row r="24" spans="1:8" x14ac:dyDescent="0.25">
      <c r="A24" s="219" t="s">
        <v>14</v>
      </c>
      <c r="B24" s="219"/>
      <c r="C24" s="219"/>
      <c r="D24" s="219"/>
      <c r="E24" s="219"/>
      <c r="F24" s="7">
        <f>F120</f>
        <v>1000</v>
      </c>
      <c r="G24" s="8">
        <f>G120</f>
        <v>0</v>
      </c>
      <c r="H24" s="8">
        <f>H120</f>
        <v>1000</v>
      </c>
    </row>
    <row r="25" spans="1:8" x14ac:dyDescent="0.25">
      <c r="A25" s="220" t="s">
        <v>15</v>
      </c>
      <c r="B25" s="220"/>
      <c r="C25" s="220"/>
      <c r="D25" s="220"/>
      <c r="E25" s="220"/>
      <c r="F25" s="7">
        <f>F131</f>
        <v>327778.84999999998</v>
      </c>
      <c r="G25" s="8">
        <f>G131</f>
        <v>0</v>
      </c>
      <c r="H25" s="8">
        <f>H131</f>
        <v>327778.84999999998</v>
      </c>
    </row>
    <row r="26" spans="1:8" x14ac:dyDescent="0.25">
      <c r="A26" s="220" t="s">
        <v>16</v>
      </c>
      <c r="B26" s="220"/>
      <c r="C26" s="220"/>
      <c r="D26" s="220"/>
      <c r="E26" s="220"/>
      <c r="F26" s="7">
        <f>F24-F25</f>
        <v>-326778.84999999998</v>
      </c>
      <c r="G26" s="8">
        <f>G24-G25</f>
        <v>0</v>
      </c>
      <c r="H26" s="8">
        <f>H24-H25</f>
        <v>-326778.84999999998</v>
      </c>
    </row>
    <row r="28" spans="1:8" x14ac:dyDescent="0.25">
      <c r="A28" s="221" t="s">
        <v>17</v>
      </c>
      <c r="B28" s="221"/>
      <c r="C28" s="221"/>
      <c r="D28" s="221"/>
      <c r="E28" s="221"/>
      <c r="F28" s="221"/>
      <c r="G28" s="221"/>
      <c r="H28" s="221"/>
    </row>
    <row r="29" spans="1:8" x14ac:dyDescent="0.25">
      <c r="A29" s="222" t="s">
        <v>18</v>
      </c>
      <c r="B29" s="222"/>
      <c r="C29" s="222"/>
      <c r="D29" s="222"/>
      <c r="E29" s="222"/>
      <c r="F29" s="222"/>
      <c r="G29" s="222"/>
      <c r="H29" s="222"/>
    </row>
    <row r="30" spans="1:8" x14ac:dyDescent="0.25">
      <c r="B30"/>
      <c r="C30"/>
      <c r="D30"/>
      <c r="E30"/>
      <c r="F30"/>
      <c r="G30"/>
      <c r="H30"/>
    </row>
    <row r="31" spans="1:8" x14ac:dyDescent="0.25">
      <c r="B31" s="217" t="s">
        <v>19</v>
      </c>
      <c r="C31" s="217"/>
      <c r="D31" s="217"/>
      <c r="E31" s="217"/>
      <c r="F31" s="217"/>
      <c r="G31" s="217"/>
      <c r="H31" s="217"/>
    </row>
    <row r="33" spans="1:8" ht="27" customHeight="1" x14ac:dyDescent="0.25">
      <c r="B33" s="218" t="s">
        <v>20</v>
      </c>
      <c r="C33" s="218"/>
      <c r="D33" s="218"/>
      <c r="E33" s="218"/>
      <c r="F33" s="218"/>
      <c r="G33" s="218"/>
      <c r="H33" s="218"/>
    </row>
    <row r="34" spans="1:8" x14ac:dyDescent="0.25">
      <c r="B34"/>
      <c r="C34"/>
      <c r="D34"/>
      <c r="E34"/>
      <c r="F34"/>
      <c r="G34"/>
      <c r="H34"/>
    </row>
    <row r="35" spans="1:8" x14ac:dyDescent="0.25">
      <c r="B35" s="214" t="s">
        <v>21</v>
      </c>
      <c r="C35" s="214"/>
      <c r="D35" s="214"/>
      <c r="E35" s="214"/>
      <c r="F35" s="14"/>
      <c r="G35"/>
      <c r="H35"/>
    </row>
    <row r="37" spans="1:8" x14ac:dyDescent="0.25">
      <c r="A37" s="215" t="s">
        <v>22</v>
      </c>
      <c r="B37" s="202" t="s">
        <v>23</v>
      </c>
      <c r="C37" s="202"/>
      <c r="D37" s="202"/>
      <c r="E37" s="202"/>
      <c r="F37" s="203" t="s">
        <v>6</v>
      </c>
      <c r="G37" s="206" t="s">
        <v>7</v>
      </c>
      <c r="H37" s="206" t="s">
        <v>8</v>
      </c>
    </row>
    <row r="38" spans="1:8" x14ac:dyDescent="0.25">
      <c r="A38" s="216"/>
      <c r="B38" s="15"/>
      <c r="C38" s="202" t="s">
        <v>24</v>
      </c>
      <c r="D38" s="202"/>
      <c r="E38" s="202"/>
      <c r="F38" s="204"/>
      <c r="G38" s="207"/>
      <c r="H38" s="207"/>
    </row>
    <row r="39" spans="1:8" x14ac:dyDescent="0.25">
      <c r="A39" s="216"/>
      <c r="B39" s="15"/>
      <c r="C39" s="15"/>
      <c r="D39" s="202" t="s">
        <v>25</v>
      </c>
      <c r="E39" s="202"/>
      <c r="F39" s="204"/>
      <c r="G39" s="207"/>
      <c r="H39" s="207"/>
    </row>
    <row r="40" spans="1:8" x14ac:dyDescent="0.25">
      <c r="A40" s="216"/>
      <c r="B40" s="15"/>
      <c r="C40" s="15"/>
      <c r="D40" s="15"/>
      <c r="E40" s="16" t="s">
        <v>26</v>
      </c>
      <c r="F40" s="205"/>
      <c r="G40" s="208"/>
      <c r="H40" s="208"/>
    </row>
    <row r="41" spans="1:8" x14ac:dyDescent="0.25">
      <c r="A41" s="216"/>
      <c r="B41" s="16">
        <v>1</v>
      </c>
      <c r="C41" s="16">
        <v>2</v>
      </c>
      <c r="D41" s="16">
        <v>3</v>
      </c>
      <c r="E41" s="16">
        <v>4</v>
      </c>
      <c r="F41" s="16">
        <v>5</v>
      </c>
      <c r="G41" s="16">
        <v>6</v>
      </c>
      <c r="H41" s="16">
        <v>7</v>
      </c>
    </row>
    <row r="42" spans="1:8" x14ac:dyDescent="0.25">
      <c r="A42" s="17"/>
      <c r="B42" s="18">
        <v>6</v>
      </c>
      <c r="C42" s="18"/>
      <c r="D42" s="18"/>
      <c r="E42" s="18" t="s">
        <v>27</v>
      </c>
      <c r="F42" s="19">
        <f>F43+F47+F52+F56</f>
        <v>4528209.22</v>
      </c>
      <c r="G42" s="19">
        <f>G43+G47+G52+G56</f>
        <v>282720.57999999996</v>
      </c>
      <c r="H42" s="19">
        <f>H43+H47+H52+H56</f>
        <v>4810929.8000000007</v>
      </c>
    </row>
    <row r="43" spans="1:8" x14ac:dyDescent="0.25">
      <c r="A43" s="20"/>
      <c r="B43" s="18"/>
      <c r="C43" s="18">
        <v>61</v>
      </c>
      <c r="D43" s="18"/>
      <c r="E43" s="18" t="s">
        <v>28</v>
      </c>
      <c r="F43" s="19">
        <f>F44+F45+F46</f>
        <v>2203684</v>
      </c>
      <c r="G43" s="19">
        <f>G44+G45+G46</f>
        <v>0</v>
      </c>
      <c r="H43" s="19">
        <f>H44+H45+H46</f>
        <v>2203684</v>
      </c>
    </row>
    <row r="44" spans="1:8" x14ac:dyDescent="0.25">
      <c r="A44" s="21" t="s">
        <v>29</v>
      </c>
      <c r="B44" s="22"/>
      <c r="C44" s="22"/>
      <c r="D44" s="22">
        <v>611</v>
      </c>
      <c r="E44" s="23" t="s">
        <v>30</v>
      </c>
      <c r="F44" s="24">
        <v>2135684</v>
      </c>
      <c r="G44" s="24"/>
      <c r="H44" s="24">
        <f>F44+G44</f>
        <v>2135684</v>
      </c>
    </row>
    <row r="45" spans="1:8" x14ac:dyDescent="0.25">
      <c r="A45" s="21" t="s">
        <v>29</v>
      </c>
      <c r="B45" s="22"/>
      <c r="C45" s="22"/>
      <c r="D45" s="22">
        <v>613</v>
      </c>
      <c r="E45" s="22" t="s">
        <v>31</v>
      </c>
      <c r="F45" s="24">
        <v>60000</v>
      </c>
      <c r="G45" s="24"/>
      <c r="H45" s="24">
        <f t="shared" ref="H45:H46" si="0">F45+G45</f>
        <v>60000</v>
      </c>
    </row>
    <row r="46" spans="1:8" x14ac:dyDescent="0.25">
      <c r="A46" s="21" t="s">
        <v>29</v>
      </c>
      <c r="B46" s="22"/>
      <c r="C46" s="22"/>
      <c r="D46" s="22">
        <v>614</v>
      </c>
      <c r="E46" s="22" t="s">
        <v>32</v>
      </c>
      <c r="F46" s="24">
        <v>8000</v>
      </c>
      <c r="G46" s="24"/>
      <c r="H46" s="24">
        <f t="shared" si="0"/>
        <v>8000</v>
      </c>
    </row>
    <row r="47" spans="1:8" ht="26.25" x14ac:dyDescent="0.25">
      <c r="A47" s="21"/>
      <c r="B47" s="18"/>
      <c r="C47" s="18">
        <v>63</v>
      </c>
      <c r="D47" s="18"/>
      <c r="E47" s="25" t="s">
        <v>33</v>
      </c>
      <c r="F47" s="19">
        <f>F48+F50+F51+F49</f>
        <v>1235922.8699999999</v>
      </c>
      <c r="G47" s="19">
        <f>G48+G50+G51+G49</f>
        <v>-187279.42</v>
      </c>
      <c r="H47" s="19">
        <f>H48+H49+H50+H51</f>
        <v>1048643.45</v>
      </c>
    </row>
    <row r="48" spans="1:8" x14ac:dyDescent="0.25">
      <c r="A48" s="21" t="s">
        <v>34</v>
      </c>
      <c r="B48" s="22"/>
      <c r="C48" s="22"/>
      <c r="D48" s="22">
        <v>633</v>
      </c>
      <c r="E48" s="22" t="s">
        <v>35</v>
      </c>
      <c r="F48" s="24">
        <v>1042899.9</v>
      </c>
      <c r="G48" s="24">
        <v>-209917.04</v>
      </c>
      <c r="H48" s="24">
        <f>F48+G48</f>
        <v>832982.86</v>
      </c>
    </row>
    <row r="49" spans="1:8" x14ac:dyDescent="0.25">
      <c r="A49" s="21" t="s">
        <v>34</v>
      </c>
      <c r="B49" s="22"/>
      <c r="C49" s="22"/>
      <c r="D49" s="22">
        <v>634</v>
      </c>
      <c r="E49" s="26" t="s">
        <v>36</v>
      </c>
      <c r="F49" s="24">
        <v>14060.88</v>
      </c>
      <c r="G49" s="24">
        <v>16637.62</v>
      </c>
      <c r="H49" s="24">
        <f t="shared" ref="H49:H50" si="1">F49+G49</f>
        <v>30698.5</v>
      </c>
    </row>
    <row r="50" spans="1:8" ht="26.25" x14ac:dyDescent="0.25">
      <c r="A50" s="21" t="s">
        <v>34</v>
      </c>
      <c r="B50" s="22"/>
      <c r="C50" s="22"/>
      <c r="D50" s="22">
        <v>635</v>
      </c>
      <c r="E50" s="23" t="s">
        <v>37</v>
      </c>
      <c r="F50" s="24">
        <v>40000</v>
      </c>
      <c r="G50" s="24"/>
      <c r="H50" s="24">
        <f t="shared" si="1"/>
        <v>40000</v>
      </c>
    </row>
    <row r="51" spans="1:8" ht="26.25" x14ac:dyDescent="0.25">
      <c r="A51" s="21" t="s">
        <v>34</v>
      </c>
      <c r="B51" s="22"/>
      <c r="C51" s="22"/>
      <c r="D51" s="22">
        <v>638</v>
      </c>
      <c r="E51" s="23" t="s">
        <v>38</v>
      </c>
      <c r="F51" s="24">
        <f>128256.09+10706</f>
        <v>138962.09</v>
      </c>
      <c r="G51" s="24">
        <v>6000</v>
      </c>
      <c r="H51" s="24">
        <f>F51+G51</f>
        <v>144962.09</v>
      </c>
    </row>
    <row r="52" spans="1:8" x14ac:dyDescent="0.25">
      <c r="A52" s="21"/>
      <c r="B52" s="18"/>
      <c r="C52" s="18">
        <v>64</v>
      </c>
      <c r="D52" s="18"/>
      <c r="E52" s="18" t="s">
        <v>39</v>
      </c>
      <c r="F52" s="19">
        <f>F54+F55+F53</f>
        <v>832602.35</v>
      </c>
      <c r="G52" s="19">
        <f>G54+G55+G53</f>
        <v>0</v>
      </c>
      <c r="H52" s="19">
        <f>H54+H55+H53</f>
        <v>832602.35</v>
      </c>
    </row>
    <row r="53" spans="1:8" x14ac:dyDescent="0.25">
      <c r="A53" s="21"/>
      <c r="B53" s="18"/>
      <c r="C53" s="18"/>
      <c r="D53" s="22">
        <v>641</v>
      </c>
      <c r="E53" s="22" t="s">
        <v>40</v>
      </c>
      <c r="F53" s="24">
        <v>10</v>
      </c>
      <c r="G53" s="24"/>
      <c r="H53" s="24">
        <f>F53+G53</f>
        <v>10</v>
      </c>
    </row>
    <row r="54" spans="1:8" x14ac:dyDescent="0.25">
      <c r="A54" s="21" t="s">
        <v>29</v>
      </c>
      <c r="B54" s="22"/>
      <c r="C54" s="22"/>
      <c r="D54" s="22">
        <v>642</v>
      </c>
      <c r="E54" s="22" t="s">
        <v>41</v>
      </c>
      <c r="F54" s="24">
        <v>832092.35</v>
      </c>
      <c r="G54" s="24"/>
      <c r="H54" s="24">
        <f>F54+G54</f>
        <v>832092.35</v>
      </c>
    </row>
    <row r="55" spans="1:8" x14ac:dyDescent="0.25">
      <c r="A55" s="21" t="s">
        <v>29</v>
      </c>
      <c r="B55" s="22"/>
      <c r="C55" s="22"/>
      <c r="D55" s="22">
        <v>643</v>
      </c>
      <c r="E55" s="22" t="s">
        <v>42</v>
      </c>
      <c r="F55" s="24">
        <v>500</v>
      </c>
      <c r="G55" s="24"/>
      <c r="H55" s="24">
        <f>F55+G55</f>
        <v>500</v>
      </c>
    </row>
    <row r="56" spans="1:8" ht="38.25" x14ac:dyDescent="0.25">
      <c r="A56" s="21"/>
      <c r="B56" s="18"/>
      <c r="C56" s="18">
        <v>65</v>
      </c>
      <c r="D56" s="18"/>
      <c r="E56" s="27" t="s">
        <v>43</v>
      </c>
      <c r="F56" s="19">
        <f>F57+F58+F59</f>
        <v>256000</v>
      </c>
      <c r="G56" s="19">
        <f>G57+G58+G59</f>
        <v>470000</v>
      </c>
      <c r="H56" s="19">
        <f>H57+H58+H59</f>
        <v>726000</v>
      </c>
    </row>
    <row r="57" spans="1:8" x14ac:dyDescent="0.25">
      <c r="A57" s="21" t="s">
        <v>29</v>
      </c>
      <c r="B57" s="22"/>
      <c r="C57" s="22"/>
      <c r="D57" s="22">
        <v>651</v>
      </c>
      <c r="E57" s="22" t="s">
        <v>44</v>
      </c>
      <c r="F57" s="24">
        <v>1000</v>
      </c>
      <c r="G57" s="24"/>
      <c r="H57" s="24">
        <f>F57+G57</f>
        <v>1000</v>
      </c>
    </row>
    <row r="58" spans="1:8" x14ac:dyDescent="0.25">
      <c r="A58" s="21" t="s">
        <v>45</v>
      </c>
      <c r="B58" s="22"/>
      <c r="C58" s="22"/>
      <c r="D58" s="22">
        <v>652</v>
      </c>
      <c r="E58" s="22" t="s">
        <v>46</v>
      </c>
      <c r="F58" s="24">
        <v>85000</v>
      </c>
      <c r="G58" s="24">
        <v>470000</v>
      </c>
      <c r="H58" s="24">
        <f t="shared" ref="H58:H59" si="2">F58+G58</f>
        <v>555000</v>
      </c>
    </row>
    <row r="59" spans="1:8" x14ac:dyDescent="0.25">
      <c r="A59" s="21" t="s">
        <v>47</v>
      </c>
      <c r="B59" s="22"/>
      <c r="C59" s="22"/>
      <c r="D59" s="22">
        <v>653</v>
      </c>
      <c r="E59" s="22" t="s">
        <v>48</v>
      </c>
      <c r="F59" s="24">
        <v>170000</v>
      </c>
      <c r="G59" s="24"/>
      <c r="H59" s="24">
        <f t="shared" si="2"/>
        <v>170000</v>
      </c>
    </row>
    <row r="60" spans="1:8" x14ac:dyDescent="0.25">
      <c r="B60" s="28"/>
      <c r="C60" s="28"/>
      <c r="D60" s="28"/>
      <c r="E60" s="28"/>
      <c r="F60" s="29"/>
      <c r="G60" s="29"/>
      <c r="H60" s="29"/>
    </row>
    <row r="62" spans="1:8" x14ac:dyDescent="0.25">
      <c r="B62" s="214" t="s">
        <v>49</v>
      </c>
      <c r="C62" s="214"/>
      <c r="D62" s="214"/>
      <c r="E62" s="214"/>
      <c r="F62" s="14"/>
      <c r="G62"/>
      <c r="H62"/>
    </row>
    <row r="64" spans="1:8" x14ac:dyDescent="0.25">
      <c r="A64" s="215" t="s">
        <v>22</v>
      </c>
      <c r="B64" s="202" t="s">
        <v>23</v>
      </c>
      <c r="C64" s="202"/>
      <c r="D64" s="202"/>
      <c r="E64" s="202"/>
      <c r="F64" s="203" t="s">
        <v>6</v>
      </c>
      <c r="G64" s="206" t="s">
        <v>7</v>
      </c>
      <c r="H64" s="206" t="s">
        <v>8</v>
      </c>
    </row>
    <row r="65" spans="1:8" x14ac:dyDescent="0.25">
      <c r="A65" s="216"/>
      <c r="B65" s="15"/>
      <c r="C65" s="202" t="s">
        <v>24</v>
      </c>
      <c r="D65" s="202"/>
      <c r="E65" s="202"/>
      <c r="F65" s="204"/>
      <c r="G65" s="207"/>
      <c r="H65" s="207"/>
    </row>
    <row r="66" spans="1:8" x14ac:dyDescent="0.25">
      <c r="A66" s="216"/>
      <c r="B66" s="15"/>
      <c r="C66" s="15"/>
      <c r="D66" s="202" t="s">
        <v>25</v>
      </c>
      <c r="E66" s="202"/>
      <c r="F66" s="204"/>
      <c r="G66" s="207"/>
      <c r="H66" s="207"/>
    </row>
    <row r="67" spans="1:8" x14ac:dyDescent="0.25">
      <c r="A67" s="216"/>
      <c r="B67" s="15"/>
      <c r="C67" s="15"/>
      <c r="D67" s="15"/>
      <c r="E67" s="16" t="s">
        <v>26</v>
      </c>
      <c r="F67" s="205"/>
      <c r="G67" s="208"/>
      <c r="H67" s="208"/>
    </row>
    <row r="68" spans="1:8" x14ac:dyDescent="0.25">
      <c r="A68" s="216"/>
      <c r="B68" s="16">
        <v>1</v>
      </c>
      <c r="C68" s="16">
        <v>2</v>
      </c>
      <c r="D68" s="16">
        <v>3</v>
      </c>
      <c r="E68" s="16">
        <v>4</v>
      </c>
      <c r="F68" s="16">
        <v>5</v>
      </c>
      <c r="G68" s="16">
        <v>6</v>
      </c>
      <c r="H68" s="16">
        <v>7</v>
      </c>
    </row>
    <row r="69" spans="1:8" x14ac:dyDescent="0.25">
      <c r="A69" s="20"/>
      <c r="B69" s="18">
        <v>3</v>
      </c>
      <c r="C69" s="18"/>
      <c r="D69" s="18"/>
      <c r="E69" s="18" t="s">
        <v>50</v>
      </c>
      <c r="F69" s="19">
        <f>F70+F74+F80+F83+F85+F87+F89</f>
        <v>3658734.8</v>
      </c>
      <c r="G69" s="19">
        <f t="shared" ref="G69:H69" si="3">G70+G74+G80+G83+G85+G87+G89</f>
        <v>235320.58</v>
      </c>
      <c r="H69" s="19">
        <f t="shared" si="3"/>
        <v>3894055.38</v>
      </c>
    </row>
    <row r="70" spans="1:8" x14ac:dyDescent="0.25">
      <c r="A70" s="30"/>
      <c r="B70" s="18"/>
      <c r="C70" s="18">
        <v>31</v>
      </c>
      <c r="D70" s="18"/>
      <c r="E70" s="18" t="s">
        <v>51</v>
      </c>
      <c r="F70" s="19">
        <f>F71+F72+F73</f>
        <v>1164234.45</v>
      </c>
      <c r="G70" s="19">
        <f>G71+G72+G73</f>
        <v>62295.27</v>
      </c>
      <c r="H70" s="19">
        <f>H71+H72+H73</f>
        <v>1226529.72</v>
      </c>
    </row>
    <row r="71" spans="1:8" x14ac:dyDescent="0.25">
      <c r="A71" s="21" t="s">
        <v>52</v>
      </c>
      <c r="B71" s="22"/>
      <c r="C71" s="22"/>
      <c r="D71" s="22">
        <v>311</v>
      </c>
      <c r="E71" s="22" t="s">
        <v>53</v>
      </c>
      <c r="F71" s="24">
        <v>964930.24</v>
      </c>
      <c r="G71" s="31">
        <v>47246.38</v>
      </c>
      <c r="H71" s="24">
        <f>F71+G71</f>
        <v>1012176.62</v>
      </c>
    </row>
    <row r="72" spans="1:8" x14ac:dyDescent="0.25">
      <c r="A72" s="21" t="s">
        <v>29</v>
      </c>
      <c r="B72" s="22"/>
      <c r="C72" s="22"/>
      <c r="D72" s="22">
        <v>312</v>
      </c>
      <c r="E72" s="22" t="s">
        <v>54</v>
      </c>
      <c r="F72" s="24">
        <v>40087.53</v>
      </c>
      <c r="G72" s="31">
        <v>7250</v>
      </c>
      <c r="H72" s="24">
        <f t="shared" ref="H72:H73" si="4">F72+G72</f>
        <v>47337.53</v>
      </c>
    </row>
    <row r="73" spans="1:8" x14ac:dyDescent="0.25">
      <c r="A73" s="21" t="s">
        <v>52</v>
      </c>
      <c r="B73" s="22"/>
      <c r="C73" s="22"/>
      <c r="D73" s="22">
        <v>313</v>
      </c>
      <c r="E73" s="22" t="s">
        <v>55</v>
      </c>
      <c r="F73" s="24">
        <v>159216.68</v>
      </c>
      <c r="G73" s="31">
        <v>7798.89</v>
      </c>
      <c r="H73" s="24">
        <f t="shared" si="4"/>
        <v>167015.57</v>
      </c>
    </row>
    <row r="74" spans="1:8" x14ac:dyDescent="0.25">
      <c r="A74" s="21"/>
      <c r="B74" s="18"/>
      <c r="C74" s="18">
        <v>32</v>
      </c>
      <c r="D74" s="18"/>
      <c r="E74" s="18" t="s">
        <v>56</v>
      </c>
      <c r="F74" s="19">
        <f>F75+F76+F77+F78+F79</f>
        <v>1581906.1099999999</v>
      </c>
      <c r="G74" s="32">
        <f>G75+G76+G77+G78+G79</f>
        <v>63025.31</v>
      </c>
      <c r="H74" s="19">
        <f>H75+H76+H77+H78+H79</f>
        <v>1644931.42</v>
      </c>
    </row>
    <row r="75" spans="1:8" x14ac:dyDescent="0.25">
      <c r="A75" s="21" t="s">
        <v>52</v>
      </c>
      <c r="B75" s="22"/>
      <c r="C75" s="22"/>
      <c r="D75" s="22">
        <v>321</v>
      </c>
      <c r="E75" s="22" t="s">
        <v>57</v>
      </c>
      <c r="F75" s="24">
        <v>69299.320000000007</v>
      </c>
      <c r="G75" s="31">
        <v>990.31</v>
      </c>
      <c r="H75" s="24">
        <f>F75+G75</f>
        <v>70289.63</v>
      </c>
    </row>
    <row r="76" spans="1:8" x14ac:dyDescent="0.25">
      <c r="A76" s="21" t="s">
        <v>45</v>
      </c>
      <c r="B76" s="22"/>
      <c r="C76" s="22"/>
      <c r="D76" s="22">
        <v>322</v>
      </c>
      <c r="E76" s="22" t="s">
        <v>58</v>
      </c>
      <c r="F76" s="24">
        <v>240326.39999999999</v>
      </c>
      <c r="G76" s="31">
        <v>450</v>
      </c>
      <c r="H76" s="24">
        <f t="shared" ref="H76:H78" si="5">F76+G76</f>
        <v>240776.4</v>
      </c>
    </row>
    <row r="77" spans="1:8" ht="22.5" customHeight="1" x14ac:dyDescent="0.25">
      <c r="A77" s="33" t="s">
        <v>59</v>
      </c>
      <c r="B77" s="22"/>
      <c r="C77" s="22"/>
      <c r="D77" s="22">
        <v>323</v>
      </c>
      <c r="E77" s="22" t="s">
        <v>60</v>
      </c>
      <c r="F77" s="24">
        <v>1076418.6100000001</v>
      </c>
      <c r="G77" s="31">
        <v>58585</v>
      </c>
      <c r="H77" s="24">
        <f t="shared" si="5"/>
        <v>1135003.6100000001</v>
      </c>
    </row>
    <row r="78" spans="1:8" x14ac:dyDescent="0.25">
      <c r="A78" s="21" t="s">
        <v>34</v>
      </c>
      <c r="B78" s="22"/>
      <c r="C78" s="22"/>
      <c r="D78" s="22">
        <v>324</v>
      </c>
      <c r="E78" s="22" t="s">
        <v>61</v>
      </c>
      <c r="F78" s="24">
        <v>14060.88</v>
      </c>
      <c r="G78" s="31"/>
      <c r="H78" s="24">
        <f t="shared" si="5"/>
        <v>14060.88</v>
      </c>
    </row>
    <row r="79" spans="1:8" x14ac:dyDescent="0.25">
      <c r="A79" s="21" t="s">
        <v>29</v>
      </c>
      <c r="B79" s="22"/>
      <c r="C79" s="22"/>
      <c r="D79" s="22">
        <v>329</v>
      </c>
      <c r="E79" s="22" t="s">
        <v>62</v>
      </c>
      <c r="F79" s="24">
        <v>181800.9</v>
      </c>
      <c r="G79" s="31">
        <v>3000</v>
      </c>
      <c r="H79" s="24">
        <f>F79+G79</f>
        <v>184800.9</v>
      </c>
    </row>
    <row r="80" spans="1:8" x14ac:dyDescent="0.25">
      <c r="A80" s="21"/>
      <c r="B80" s="18"/>
      <c r="C80" s="18">
        <v>34</v>
      </c>
      <c r="D80" s="18"/>
      <c r="E80" s="18" t="s">
        <v>63</v>
      </c>
      <c r="F80" s="19">
        <f>F82+F81</f>
        <v>56394.239999999998</v>
      </c>
      <c r="G80" s="32">
        <f>G82+G81</f>
        <v>0</v>
      </c>
      <c r="H80" s="19">
        <f>H81+H82</f>
        <v>56394.239999999998</v>
      </c>
    </row>
    <row r="81" spans="1:8" x14ac:dyDescent="0.25">
      <c r="A81" s="21" t="s">
        <v>29</v>
      </c>
      <c r="B81" s="18"/>
      <c r="C81" s="18"/>
      <c r="D81" s="22">
        <v>342</v>
      </c>
      <c r="E81" s="22" t="s">
        <v>64</v>
      </c>
      <c r="F81" s="24">
        <v>47538.239999999998</v>
      </c>
      <c r="G81" s="24"/>
      <c r="H81" s="24">
        <f>F81+G81</f>
        <v>47538.239999999998</v>
      </c>
    </row>
    <row r="82" spans="1:8" x14ac:dyDescent="0.25">
      <c r="A82" s="21" t="s">
        <v>29</v>
      </c>
      <c r="B82" s="22"/>
      <c r="C82" s="22"/>
      <c r="D82" s="22">
        <v>343</v>
      </c>
      <c r="E82" s="22" t="s">
        <v>65</v>
      </c>
      <c r="F82" s="24">
        <f>8856</f>
        <v>8856</v>
      </c>
      <c r="G82" s="24"/>
      <c r="H82" s="24">
        <f>F82+G82</f>
        <v>8856</v>
      </c>
    </row>
    <row r="83" spans="1:8" x14ac:dyDescent="0.25">
      <c r="A83" s="21"/>
      <c r="B83" s="18"/>
      <c r="C83" s="18">
        <v>35</v>
      </c>
      <c r="D83" s="18"/>
      <c r="E83" s="18" t="s">
        <v>66</v>
      </c>
      <c r="F83" s="19">
        <f>F84</f>
        <v>160000</v>
      </c>
      <c r="G83" s="19">
        <f>G84</f>
        <v>0</v>
      </c>
      <c r="H83" s="19">
        <f>H84</f>
        <v>160000</v>
      </c>
    </row>
    <row r="84" spans="1:8" ht="25.5" x14ac:dyDescent="0.25">
      <c r="A84" s="21" t="s">
        <v>29</v>
      </c>
      <c r="B84" s="22"/>
      <c r="C84" s="22"/>
      <c r="D84" s="22">
        <v>352</v>
      </c>
      <c r="E84" s="34" t="s">
        <v>67</v>
      </c>
      <c r="F84" s="24">
        <f>155000+5000</f>
        <v>160000</v>
      </c>
      <c r="G84" s="24"/>
      <c r="H84" s="24">
        <f>F84+G84</f>
        <v>160000</v>
      </c>
    </row>
    <row r="85" spans="1:8" ht="25.5" x14ac:dyDescent="0.25">
      <c r="A85" s="21"/>
      <c r="B85" s="18"/>
      <c r="C85" s="18">
        <v>36</v>
      </c>
      <c r="D85" s="18"/>
      <c r="E85" s="27" t="s">
        <v>68</v>
      </c>
      <c r="F85" s="19">
        <f>F86</f>
        <v>209000</v>
      </c>
      <c r="G85" s="19">
        <f>G86</f>
        <v>80000</v>
      </c>
      <c r="H85" s="19">
        <f>H86</f>
        <v>289000</v>
      </c>
    </row>
    <row r="86" spans="1:8" x14ac:dyDescent="0.25">
      <c r="A86" s="21" t="s">
        <v>52</v>
      </c>
      <c r="B86" s="22"/>
      <c r="C86" s="22"/>
      <c r="D86" s="22">
        <v>363</v>
      </c>
      <c r="E86" s="22" t="s">
        <v>69</v>
      </c>
      <c r="F86" s="24">
        <v>209000</v>
      </c>
      <c r="G86" s="24">
        <v>80000</v>
      </c>
      <c r="H86" s="24">
        <f>F86+G86</f>
        <v>289000</v>
      </c>
    </row>
    <row r="87" spans="1:8" x14ac:dyDescent="0.25">
      <c r="A87" s="21"/>
      <c r="B87" s="18"/>
      <c r="C87" s="18">
        <v>37</v>
      </c>
      <c r="D87" s="18"/>
      <c r="E87" s="18" t="s">
        <v>70</v>
      </c>
      <c r="F87" s="19">
        <f>F88</f>
        <v>203600</v>
      </c>
      <c r="G87" s="19">
        <f>G88</f>
        <v>35000</v>
      </c>
      <c r="H87" s="19">
        <f>H88</f>
        <v>238600</v>
      </c>
    </row>
    <row r="88" spans="1:8" ht="25.5" x14ac:dyDescent="0.25">
      <c r="A88" s="21" t="s">
        <v>52</v>
      </c>
      <c r="B88" s="22"/>
      <c r="C88" s="22"/>
      <c r="D88" s="22">
        <v>372</v>
      </c>
      <c r="E88" s="34" t="s">
        <v>71</v>
      </c>
      <c r="F88" s="24">
        <v>203600</v>
      </c>
      <c r="G88" s="24">
        <v>35000</v>
      </c>
      <c r="H88" s="24">
        <f>F88+G88</f>
        <v>238600</v>
      </c>
    </row>
    <row r="89" spans="1:8" x14ac:dyDescent="0.25">
      <c r="A89" s="21"/>
      <c r="B89" s="18"/>
      <c r="C89" s="18">
        <v>38</v>
      </c>
      <c r="D89" s="18"/>
      <c r="E89" s="18" t="s">
        <v>72</v>
      </c>
      <c r="F89" s="19">
        <f>F90+F91</f>
        <v>283600</v>
      </c>
      <c r="G89" s="19">
        <f>G90+G91</f>
        <v>-5000</v>
      </c>
      <c r="H89" s="19">
        <f>H90+H91</f>
        <v>278600</v>
      </c>
    </row>
    <row r="90" spans="1:8" x14ac:dyDescent="0.25">
      <c r="A90" s="21" t="s">
        <v>29</v>
      </c>
      <c r="B90" s="22"/>
      <c r="C90" s="22"/>
      <c r="D90" s="22">
        <v>381</v>
      </c>
      <c r="E90" s="22" t="s">
        <v>73</v>
      </c>
      <c r="F90" s="24">
        <v>261600</v>
      </c>
      <c r="G90" s="24">
        <v>-20000</v>
      </c>
      <c r="H90" s="24">
        <f>F90+G90</f>
        <v>241600</v>
      </c>
    </row>
    <row r="91" spans="1:8" x14ac:dyDescent="0.25">
      <c r="A91" s="21" t="s">
        <v>29</v>
      </c>
      <c r="B91" s="22"/>
      <c r="C91" s="22"/>
      <c r="D91" s="22">
        <v>382</v>
      </c>
      <c r="E91" s="22" t="s">
        <v>74</v>
      </c>
      <c r="F91" s="24">
        <v>22000</v>
      </c>
      <c r="G91" s="24">
        <v>15000</v>
      </c>
      <c r="H91" s="24">
        <f>F91+G91</f>
        <v>37000</v>
      </c>
    </row>
    <row r="93" spans="1:8" x14ac:dyDescent="0.25">
      <c r="B93" s="214" t="s">
        <v>75</v>
      </c>
      <c r="C93" s="214"/>
      <c r="D93" s="214"/>
      <c r="E93" s="214"/>
      <c r="F93" s="14"/>
      <c r="G93"/>
      <c r="H93"/>
    </row>
    <row r="95" spans="1:8" x14ac:dyDescent="0.25">
      <c r="A95" s="213" t="s">
        <v>22</v>
      </c>
      <c r="B95" s="202" t="s">
        <v>23</v>
      </c>
      <c r="C95" s="202"/>
      <c r="D95" s="202"/>
      <c r="E95" s="202"/>
      <c r="F95" s="203" t="s">
        <v>6</v>
      </c>
      <c r="G95" s="206" t="s">
        <v>7</v>
      </c>
      <c r="H95" s="206" t="s">
        <v>8</v>
      </c>
    </row>
    <row r="96" spans="1:8" x14ac:dyDescent="0.25">
      <c r="A96" s="213"/>
      <c r="B96" s="15"/>
      <c r="C96" s="202" t="s">
        <v>24</v>
      </c>
      <c r="D96" s="202"/>
      <c r="E96" s="202"/>
      <c r="F96" s="204"/>
      <c r="G96" s="207"/>
      <c r="H96" s="207"/>
    </row>
    <row r="97" spans="1:8" x14ac:dyDescent="0.25">
      <c r="A97" s="213"/>
      <c r="B97" s="15"/>
      <c r="C97" s="15"/>
      <c r="D97" s="202" t="s">
        <v>25</v>
      </c>
      <c r="E97" s="202"/>
      <c r="F97" s="204"/>
      <c r="G97" s="207"/>
      <c r="H97" s="207"/>
    </row>
    <row r="98" spans="1:8" x14ac:dyDescent="0.25">
      <c r="A98" s="213"/>
      <c r="B98" s="15"/>
      <c r="C98" s="15"/>
      <c r="D98" s="15"/>
      <c r="E98" s="16" t="s">
        <v>26</v>
      </c>
      <c r="F98" s="205"/>
      <c r="G98" s="208"/>
      <c r="H98" s="208"/>
    </row>
    <row r="99" spans="1:8" x14ac:dyDescent="0.25">
      <c r="A99" s="213"/>
      <c r="B99" s="16">
        <v>1</v>
      </c>
      <c r="C99" s="16">
        <v>2</v>
      </c>
      <c r="D99" s="16">
        <v>3</v>
      </c>
      <c r="E99" s="16">
        <v>4</v>
      </c>
      <c r="F99" s="16">
        <v>5</v>
      </c>
      <c r="G99" s="16">
        <v>6</v>
      </c>
      <c r="H99" s="16">
        <v>7</v>
      </c>
    </row>
    <row r="100" spans="1:8" ht="25.5" x14ac:dyDescent="0.25">
      <c r="A100" s="21"/>
      <c r="B100" s="18">
        <v>4</v>
      </c>
      <c r="C100" s="18"/>
      <c r="D100" s="18"/>
      <c r="E100" s="27" t="s">
        <v>76</v>
      </c>
      <c r="F100" s="19">
        <f>F104+F101+F108</f>
        <v>2414807.5099999998</v>
      </c>
      <c r="G100" s="19">
        <f>G104+G101+G108</f>
        <v>47400</v>
      </c>
      <c r="H100" s="19">
        <f>H104+H101+H108</f>
        <v>2462207.5099999998</v>
      </c>
    </row>
    <row r="101" spans="1:8" ht="26.25" x14ac:dyDescent="0.25">
      <c r="A101" s="21"/>
      <c r="B101" s="18"/>
      <c r="C101" s="18">
        <v>41</v>
      </c>
      <c r="D101" s="18"/>
      <c r="E101" s="35" t="s">
        <v>77</v>
      </c>
      <c r="F101" s="19">
        <f>F103+F102</f>
        <v>30000</v>
      </c>
      <c r="G101" s="19">
        <f>G103+G102</f>
        <v>0</v>
      </c>
      <c r="H101" s="19">
        <f>H103+H102</f>
        <v>30000</v>
      </c>
    </row>
    <row r="102" spans="1:8" x14ac:dyDescent="0.25">
      <c r="A102" s="21" t="s">
        <v>29</v>
      </c>
      <c r="B102" s="18"/>
      <c r="C102" s="18"/>
      <c r="D102" s="22">
        <v>411</v>
      </c>
      <c r="E102" s="23" t="s">
        <v>78</v>
      </c>
      <c r="F102" s="24">
        <v>20000</v>
      </c>
      <c r="G102" s="24"/>
      <c r="H102" s="24">
        <f>F102+G102</f>
        <v>20000</v>
      </c>
    </row>
    <row r="103" spans="1:8" x14ac:dyDescent="0.25">
      <c r="A103" s="36" t="s">
        <v>29</v>
      </c>
      <c r="B103" s="22"/>
      <c r="C103" s="22"/>
      <c r="D103" s="22">
        <v>412</v>
      </c>
      <c r="E103" s="22" t="s">
        <v>79</v>
      </c>
      <c r="F103" s="24">
        <v>10000</v>
      </c>
      <c r="G103" s="24"/>
      <c r="H103" s="24">
        <f>F103+G103</f>
        <v>10000</v>
      </c>
    </row>
    <row r="104" spans="1:8" ht="25.5" x14ac:dyDescent="0.25">
      <c r="A104" s="21"/>
      <c r="B104" s="18"/>
      <c r="C104" s="18">
        <v>42</v>
      </c>
      <c r="D104" s="18"/>
      <c r="E104" s="27" t="s">
        <v>80</v>
      </c>
      <c r="F104" s="19">
        <f>F105+F106</f>
        <v>2349807.5099999998</v>
      </c>
      <c r="G104" s="19">
        <f>G105+G106+G107</f>
        <v>47400</v>
      </c>
      <c r="H104" s="19">
        <f>H105+H106+H107</f>
        <v>2397207.5099999998</v>
      </c>
    </row>
    <row r="105" spans="1:8" ht="24.75" x14ac:dyDescent="0.25">
      <c r="A105" s="33" t="s">
        <v>81</v>
      </c>
      <c r="B105" s="22"/>
      <c r="C105" s="22"/>
      <c r="D105" s="22">
        <v>421</v>
      </c>
      <c r="E105" s="22" t="s">
        <v>82</v>
      </c>
      <c r="F105" s="24">
        <v>2127506.5099999998</v>
      </c>
      <c r="G105" s="24">
        <v>22400</v>
      </c>
      <c r="H105" s="24">
        <f>F105+G105</f>
        <v>2149906.5099999998</v>
      </c>
    </row>
    <row r="106" spans="1:8" x14ac:dyDescent="0.25">
      <c r="A106" s="21" t="s">
        <v>52</v>
      </c>
      <c r="B106" s="22"/>
      <c r="C106" s="22"/>
      <c r="D106" s="22">
        <v>422</v>
      </c>
      <c r="E106" s="22" t="s">
        <v>83</v>
      </c>
      <c r="F106" s="24">
        <v>222301</v>
      </c>
      <c r="G106" s="24"/>
      <c r="H106" s="24">
        <f>F106+G106</f>
        <v>222301</v>
      </c>
    </row>
    <row r="107" spans="1:8" x14ac:dyDescent="0.25">
      <c r="A107" s="21" t="s">
        <v>29</v>
      </c>
      <c r="B107" s="22"/>
      <c r="C107" s="22"/>
      <c r="D107" s="22">
        <v>423</v>
      </c>
      <c r="E107" s="22" t="s">
        <v>84</v>
      </c>
      <c r="F107" s="24"/>
      <c r="G107" s="24">
        <v>25000</v>
      </c>
      <c r="H107" s="24">
        <f>F107+G107</f>
        <v>25000</v>
      </c>
    </row>
    <row r="108" spans="1:8" ht="25.5" x14ac:dyDescent="0.25">
      <c r="A108" s="21"/>
      <c r="B108" s="22"/>
      <c r="C108" s="18">
        <v>45</v>
      </c>
      <c r="D108" s="18"/>
      <c r="E108" s="27" t="s">
        <v>85</v>
      </c>
      <c r="F108" s="19">
        <f>F109</f>
        <v>35000</v>
      </c>
      <c r="G108" s="19">
        <f>G109</f>
        <v>0</v>
      </c>
      <c r="H108" s="19">
        <f>H109</f>
        <v>35000</v>
      </c>
    </row>
    <row r="109" spans="1:8" x14ac:dyDescent="0.25">
      <c r="A109" s="21" t="s">
        <v>29</v>
      </c>
      <c r="B109" s="22"/>
      <c r="C109" s="22"/>
      <c r="D109" s="22">
        <v>453</v>
      </c>
      <c r="E109" s="22" t="s">
        <v>86</v>
      </c>
      <c r="F109" s="24">
        <v>35000</v>
      </c>
      <c r="G109" s="37"/>
      <c r="H109" s="24">
        <f>F109+G109</f>
        <v>35000</v>
      </c>
    </row>
    <row r="110" spans="1:8" x14ac:dyDescent="0.25">
      <c r="A110" s="38"/>
      <c r="B110" s="28"/>
      <c r="C110" s="28"/>
      <c r="D110" s="28"/>
      <c r="E110" s="28"/>
      <c r="F110" s="29"/>
      <c r="G110" s="39"/>
      <c r="H110" s="39"/>
    </row>
    <row r="111" spans="1:8" x14ac:dyDescent="0.25">
      <c r="B111" s="214" t="s">
        <v>13</v>
      </c>
      <c r="C111" s="214"/>
      <c r="D111" s="214"/>
      <c r="E111" s="214"/>
      <c r="F111" s="14"/>
      <c r="G111"/>
      <c r="H111"/>
    </row>
    <row r="113" spans="1:8" x14ac:dyDescent="0.25">
      <c r="B113" s="214" t="s">
        <v>87</v>
      </c>
      <c r="C113" s="214"/>
      <c r="D113" s="214"/>
      <c r="E113" s="214"/>
      <c r="F113" s="14"/>
      <c r="G113"/>
      <c r="H113"/>
    </row>
    <row r="115" spans="1:8" x14ac:dyDescent="0.25">
      <c r="A115" s="213" t="s">
        <v>22</v>
      </c>
      <c r="B115" s="202" t="s">
        <v>23</v>
      </c>
      <c r="C115" s="202"/>
      <c r="D115" s="202"/>
      <c r="E115" s="202"/>
      <c r="F115" s="203" t="s">
        <v>6</v>
      </c>
      <c r="G115" s="206" t="s">
        <v>7</v>
      </c>
      <c r="H115" s="206" t="s">
        <v>8</v>
      </c>
    </row>
    <row r="116" spans="1:8" x14ac:dyDescent="0.25">
      <c r="A116" s="213"/>
      <c r="B116" s="15"/>
      <c r="C116" s="202" t="s">
        <v>24</v>
      </c>
      <c r="D116" s="202"/>
      <c r="E116" s="202"/>
      <c r="F116" s="204"/>
      <c r="G116" s="207"/>
      <c r="H116" s="207"/>
    </row>
    <row r="117" spans="1:8" x14ac:dyDescent="0.25">
      <c r="A117" s="213"/>
      <c r="B117" s="15"/>
      <c r="C117" s="15"/>
      <c r="D117" s="202" t="s">
        <v>25</v>
      </c>
      <c r="E117" s="202"/>
      <c r="F117" s="204"/>
      <c r="G117" s="207"/>
      <c r="H117" s="207"/>
    </row>
    <row r="118" spans="1:8" x14ac:dyDescent="0.25">
      <c r="A118" s="213"/>
      <c r="B118" s="15"/>
      <c r="C118" s="15"/>
      <c r="D118" s="15"/>
      <c r="E118" s="16" t="s">
        <v>26</v>
      </c>
      <c r="F118" s="205"/>
      <c r="G118" s="208"/>
      <c r="H118" s="208"/>
    </row>
    <row r="119" spans="1:8" x14ac:dyDescent="0.25">
      <c r="A119" s="213"/>
      <c r="B119" s="16">
        <v>1</v>
      </c>
      <c r="C119" s="16">
        <v>2</v>
      </c>
      <c r="D119" s="16">
        <v>3</v>
      </c>
      <c r="E119" s="16">
        <v>4</v>
      </c>
      <c r="F119" s="16">
        <v>5</v>
      </c>
      <c r="G119" s="16">
        <v>6</v>
      </c>
      <c r="H119" s="16">
        <v>7</v>
      </c>
    </row>
    <row r="120" spans="1:8" ht="28.5" customHeight="1" x14ac:dyDescent="0.25">
      <c r="A120" s="30"/>
      <c r="B120" s="18">
        <v>8</v>
      </c>
      <c r="C120" s="18"/>
      <c r="D120" s="18"/>
      <c r="E120" s="35" t="s">
        <v>88</v>
      </c>
      <c r="F120" s="19">
        <f t="shared" ref="F120:H121" si="6">F121</f>
        <v>1000</v>
      </c>
      <c r="G120" s="19">
        <f t="shared" si="6"/>
        <v>0</v>
      </c>
      <c r="H120" s="19">
        <f t="shared" si="6"/>
        <v>1000</v>
      </c>
    </row>
    <row r="121" spans="1:8" ht="26.25" x14ac:dyDescent="0.25">
      <c r="A121" s="30"/>
      <c r="B121" s="18"/>
      <c r="C121" s="18">
        <v>81</v>
      </c>
      <c r="D121" s="18"/>
      <c r="E121" s="35" t="s">
        <v>89</v>
      </c>
      <c r="F121" s="19">
        <f t="shared" si="6"/>
        <v>1000</v>
      </c>
      <c r="G121" s="19">
        <f t="shared" si="6"/>
        <v>0</v>
      </c>
      <c r="H121" s="19">
        <f t="shared" si="6"/>
        <v>1000</v>
      </c>
    </row>
    <row r="122" spans="1:8" ht="38.25" x14ac:dyDescent="0.25">
      <c r="A122" s="21" t="s">
        <v>29</v>
      </c>
      <c r="B122" s="22"/>
      <c r="C122" s="22"/>
      <c r="D122" s="22">
        <v>812</v>
      </c>
      <c r="E122" s="34" t="s">
        <v>90</v>
      </c>
      <c r="F122" s="24">
        <v>1000</v>
      </c>
      <c r="G122" s="37"/>
      <c r="H122" s="24">
        <f>F122+G122</f>
        <v>1000</v>
      </c>
    </row>
    <row r="123" spans="1:8" x14ac:dyDescent="0.25">
      <c r="B123"/>
      <c r="C123"/>
      <c r="D123"/>
      <c r="E123"/>
      <c r="F123"/>
      <c r="G123"/>
      <c r="H123"/>
    </row>
    <row r="124" spans="1:8" x14ac:dyDescent="0.25">
      <c r="B124" s="4" t="s">
        <v>91</v>
      </c>
      <c r="C124"/>
      <c r="D124"/>
      <c r="E124"/>
      <c r="F124"/>
      <c r="G124"/>
      <c r="H124"/>
    </row>
    <row r="126" spans="1:8" ht="15" customHeight="1" x14ac:dyDescent="0.25">
      <c r="A126" s="213" t="s">
        <v>22</v>
      </c>
      <c r="B126" s="202" t="s">
        <v>23</v>
      </c>
      <c r="C126" s="202"/>
      <c r="D126" s="202"/>
      <c r="E126" s="202"/>
      <c r="F126" s="203" t="s">
        <v>6</v>
      </c>
      <c r="G126" s="206" t="s">
        <v>7</v>
      </c>
      <c r="H126" s="206" t="s">
        <v>8</v>
      </c>
    </row>
    <row r="127" spans="1:8" x14ac:dyDescent="0.25">
      <c r="A127" s="213"/>
      <c r="B127" s="15"/>
      <c r="C127" s="202" t="s">
        <v>24</v>
      </c>
      <c r="D127" s="202"/>
      <c r="E127" s="202"/>
      <c r="F127" s="204"/>
      <c r="G127" s="207"/>
      <c r="H127" s="207"/>
    </row>
    <row r="128" spans="1:8" x14ac:dyDescent="0.25">
      <c r="A128" s="213"/>
      <c r="B128" s="15"/>
      <c r="C128" s="15"/>
      <c r="D128" s="202" t="s">
        <v>25</v>
      </c>
      <c r="E128" s="202"/>
      <c r="F128" s="204"/>
      <c r="G128" s="207"/>
      <c r="H128" s="207"/>
    </row>
    <row r="129" spans="1:8" x14ac:dyDescent="0.25">
      <c r="A129" s="213"/>
      <c r="B129" s="15"/>
      <c r="C129" s="15"/>
      <c r="D129" s="15"/>
      <c r="E129" s="16" t="s">
        <v>26</v>
      </c>
      <c r="F129" s="205"/>
      <c r="G129" s="208"/>
      <c r="H129" s="208"/>
    </row>
    <row r="130" spans="1:8" x14ac:dyDescent="0.25">
      <c r="A130" s="213"/>
      <c r="B130" s="16">
        <v>1</v>
      </c>
      <c r="C130" s="16">
        <v>2</v>
      </c>
      <c r="D130" s="16">
        <v>3</v>
      </c>
      <c r="E130" s="16">
        <v>4</v>
      </c>
      <c r="F130" s="16">
        <v>5</v>
      </c>
      <c r="G130" s="16">
        <v>6</v>
      </c>
      <c r="H130" s="16">
        <v>7</v>
      </c>
    </row>
    <row r="131" spans="1:8" ht="25.5" x14ac:dyDescent="0.25">
      <c r="A131" s="20"/>
      <c r="B131" s="18">
        <v>5</v>
      </c>
      <c r="C131" s="18"/>
      <c r="D131" s="18"/>
      <c r="E131" s="27" t="s">
        <v>92</v>
      </c>
      <c r="F131" s="19">
        <f>F134+F132</f>
        <v>327778.84999999998</v>
      </c>
      <c r="G131" s="19">
        <f>G134+G132</f>
        <v>0</v>
      </c>
      <c r="H131" s="19">
        <f>H134+H132</f>
        <v>327778.84999999998</v>
      </c>
    </row>
    <row r="132" spans="1:8" x14ac:dyDescent="0.25">
      <c r="A132" s="20"/>
      <c r="B132" s="18"/>
      <c r="C132" s="18">
        <v>53</v>
      </c>
      <c r="D132" s="18"/>
      <c r="E132" s="35" t="s">
        <v>93</v>
      </c>
      <c r="F132" s="19">
        <f>F133</f>
        <v>27778.85</v>
      </c>
      <c r="G132" s="19">
        <f>G133</f>
        <v>0</v>
      </c>
      <c r="H132" s="19">
        <f>H133</f>
        <v>27778.85</v>
      </c>
    </row>
    <row r="133" spans="1:8" ht="15" customHeight="1" x14ac:dyDescent="0.25">
      <c r="A133" s="21" t="s">
        <v>29</v>
      </c>
      <c r="B133" s="18"/>
      <c r="C133" s="18"/>
      <c r="D133" s="22">
        <v>532</v>
      </c>
      <c r="E133" s="23" t="s">
        <v>94</v>
      </c>
      <c r="F133" s="24">
        <v>27778.85</v>
      </c>
      <c r="G133" s="24"/>
      <c r="H133" s="24">
        <f>F133+G133</f>
        <v>27778.85</v>
      </c>
    </row>
    <row r="134" spans="1:8" ht="25.5" x14ac:dyDescent="0.25">
      <c r="A134" s="20"/>
      <c r="B134" s="18"/>
      <c r="C134" s="18">
        <v>54</v>
      </c>
      <c r="D134" s="18"/>
      <c r="E134" s="27" t="s">
        <v>95</v>
      </c>
      <c r="F134" s="19">
        <f>F135</f>
        <v>300000</v>
      </c>
      <c r="G134" s="19">
        <f>G135</f>
        <v>0</v>
      </c>
      <c r="H134" s="19">
        <f>H135</f>
        <v>300000</v>
      </c>
    </row>
    <row r="135" spans="1:8" ht="25.5" x14ac:dyDescent="0.25">
      <c r="A135" s="21" t="s">
        <v>29</v>
      </c>
      <c r="B135" s="22"/>
      <c r="C135" s="22"/>
      <c r="D135" s="22">
        <v>542</v>
      </c>
      <c r="E135" s="34" t="s">
        <v>96</v>
      </c>
      <c r="F135" s="24">
        <v>300000</v>
      </c>
      <c r="G135" s="37"/>
      <c r="H135" s="24">
        <f>F135+G135</f>
        <v>300000</v>
      </c>
    </row>
    <row r="136" spans="1:8" x14ac:dyDescent="0.25">
      <c r="B136" s="28"/>
      <c r="C136" s="28"/>
      <c r="D136" s="28"/>
      <c r="E136" s="40"/>
      <c r="F136" s="29"/>
      <c r="G136" s="29"/>
      <c r="H136" s="29"/>
    </row>
    <row r="137" spans="1:8" ht="38.25" x14ac:dyDescent="0.25">
      <c r="A137" s="212" t="s">
        <v>97</v>
      </c>
      <c r="B137" s="212"/>
      <c r="C137" s="212"/>
      <c r="D137" s="212"/>
      <c r="E137" s="41" t="s">
        <v>26</v>
      </c>
      <c r="F137" s="42" t="s">
        <v>6</v>
      </c>
      <c r="G137" s="43" t="s">
        <v>98</v>
      </c>
      <c r="H137" s="43" t="s">
        <v>99</v>
      </c>
    </row>
    <row r="138" spans="1:8" x14ac:dyDescent="0.25">
      <c r="A138" s="209" t="s">
        <v>29</v>
      </c>
      <c r="B138" s="209"/>
      <c r="C138" s="209"/>
      <c r="D138" s="209"/>
      <c r="E138" s="23" t="s">
        <v>100</v>
      </c>
      <c r="F138" s="24">
        <f>H164+H175+H185+H194+H219+H226+H235+H240+H245+H273+H278+H287+H292+H297+H305+H312+H325+H330+H338+H346+H351+H356+H364+H369+H374+H382+H401+H408+H414+H422+H428+H433+H438+H451+H456+H461+H466+H472+H485+H496+H504+H511+H519+H534+H539+H544+H549+H554+H255+H392</f>
        <v>4845968.29</v>
      </c>
      <c r="G138" s="24">
        <v>3303000</v>
      </c>
      <c r="H138" s="24">
        <v>3296000</v>
      </c>
    </row>
    <row r="139" spans="1:8" x14ac:dyDescent="0.25">
      <c r="A139" s="209" t="s">
        <v>101</v>
      </c>
      <c r="B139" s="209"/>
      <c r="C139" s="209"/>
      <c r="D139" s="209"/>
      <c r="E139" s="23" t="s">
        <v>102</v>
      </c>
      <c r="F139" s="24"/>
      <c r="G139" s="37"/>
      <c r="H139" s="37"/>
    </row>
    <row r="140" spans="1:8" x14ac:dyDescent="0.25">
      <c r="A140" s="209" t="s">
        <v>103</v>
      </c>
      <c r="B140" s="209"/>
      <c r="C140" s="209"/>
      <c r="D140" s="209"/>
      <c r="E140" s="23" t="s">
        <v>104</v>
      </c>
      <c r="F140" s="24"/>
      <c r="G140" s="37"/>
      <c r="H140" s="37"/>
    </row>
    <row r="141" spans="1:8" x14ac:dyDescent="0.25">
      <c r="A141" s="209" t="s">
        <v>47</v>
      </c>
      <c r="B141" s="209"/>
      <c r="C141" s="209"/>
      <c r="D141" s="209"/>
      <c r="E141" s="23" t="s">
        <v>105</v>
      </c>
      <c r="F141" s="24">
        <f>H331+H339+H402+H443+H313+H387</f>
        <v>697000</v>
      </c>
      <c r="G141" s="24">
        <v>205000</v>
      </c>
      <c r="H141" s="24">
        <v>205000</v>
      </c>
    </row>
    <row r="142" spans="1:8" x14ac:dyDescent="0.25">
      <c r="A142" s="209" t="s">
        <v>34</v>
      </c>
      <c r="B142" s="209"/>
      <c r="C142" s="209"/>
      <c r="D142" s="209"/>
      <c r="E142" s="23" t="s">
        <v>106</v>
      </c>
      <c r="F142" s="24">
        <f>H180+H195+H279+H314+H423+H473+H486+H520+H525+H261</f>
        <v>1141073.4500000002</v>
      </c>
      <c r="G142" s="24">
        <f>293388+4368.88</f>
        <v>297756.88</v>
      </c>
      <c r="H142" s="24">
        <f>263560+4368.88</f>
        <v>267928.88</v>
      </c>
    </row>
    <row r="143" spans="1:8" x14ac:dyDescent="0.25">
      <c r="A143" s="209" t="s">
        <v>107</v>
      </c>
      <c r="B143" s="209"/>
      <c r="C143" s="209"/>
      <c r="D143" s="209"/>
      <c r="E143" s="23" t="s">
        <v>108</v>
      </c>
      <c r="F143" s="24"/>
      <c r="G143" s="37"/>
      <c r="H143" s="37"/>
    </row>
    <row r="144" spans="1:8" ht="26.25" x14ac:dyDescent="0.25">
      <c r="A144" s="209" t="s">
        <v>109</v>
      </c>
      <c r="B144" s="209"/>
      <c r="C144" s="209"/>
      <c r="D144" s="209"/>
      <c r="E144" s="23" t="s">
        <v>110</v>
      </c>
      <c r="F144" s="24"/>
      <c r="G144" s="37"/>
      <c r="H144" s="37"/>
    </row>
    <row r="145" spans="1:8" x14ac:dyDescent="0.25">
      <c r="A145" s="209" t="s">
        <v>111</v>
      </c>
      <c r="B145" s="209"/>
      <c r="C145" s="209"/>
      <c r="D145" s="209"/>
      <c r="E145" s="23" t="s">
        <v>112</v>
      </c>
      <c r="F145" s="24"/>
      <c r="G145" s="37"/>
      <c r="H145" s="37"/>
    </row>
    <row r="146" spans="1:8" x14ac:dyDescent="0.25">
      <c r="A146" s="210"/>
      <c r="B146" s="210"/>
      <c r="C146" s="210"/>
      <c r="D146" s="210"/>
      <c r="E146" s="44" t="s">
        <v>113</v>
      </c>
      <c r="F146" s="24">
        <f>F138+F139+F140+F141+F142+F143+F144+F145</f>
        <v>6684041.7400000002</v>
      </c>
      <c r="G146" s="24">
        <f t="shared" ref="G146:H146" si="7">G138+G139+G140+G141+G142+G143+G144+G145</f>
        <v>3805756.88</v>
      </c>
      <c r="H146" s="24">
        <f t="shared" si="7"/>
        <v>3768928.88</v>
      </c>
    </row>
    <row r="147" spans="1:8" x14ac:dyDescent="0.25">
      <c r="B147" s="28"/>
      <c r="C147" s="28"/>
      <c r="D147" s="28"/>
      <c r="E147" s="40"/>
      <c r="F147" s="45"/>
      <c r="G147" s="45"/>
      <c r="H147" s="45"/>
    </row>
    <row r="148" spans="1:8" x14ac:dyDescent="0.25">
      <c r="B148" s="211" t="s">
        <v>114</v>
      </c>
      <c r="C148" s="211"/>
      <c r="D148" s="211"/>
      <c r="E148" s="211"/>
      <c r="F148" s="211"/>
      <c r="G148" s="211"/>
      <c r="H148" s="211"/>
    </row>
    <row r="150" spans="1:8" x14ac:dyDescent="0.25">
      <c r="B150" s="197" t="s">
        <v>115</v>
      </c>
      <c r="C150" s="197"/>
      <c r="D150" s="197"/>
      <c r="E150" s="197"/>
      <c r="F150" s="197"/>
      <c r="G150" s="197"/>
      <c r="H150" s="197"/>
    </row>
    <row r="152" spans="1:8" s="2" customFormat="1" ht="46.5" customHeight="1" x14ac:dyDescent="0.25">
      <c r="A152" s="1"/>
      <c r="B152" s="201" t="s">
        <v>116</v>
      </c>
      <c r="C152" s="201"/>
      <c r="D152" s="201"/>
      <c r="E152" s="201"/>
      <c r="F152" s="201"/>
      <c r="G152" s="201"/>
      <c r="H152" s="201"/>
    </row>
    <row r="153" spans="1:8" x14ac:dyDescent="0.25">
      <c r="B153"/>
      <c r="C153"/>
      <c r="D153"/>
      <c r="E153"/>
      <c r="F153"/>
      <c r="G153"/>
      <c r="H153"/>
    </row>
    <row r="154" spans="1:8" ht="15" customHeight="1" x14ac:dyDescent="0.25">
      <c r="B154" s="202" t="s">
        <v>23</v>
      </c>
      <c r="C154" s="202"/>
      <c r="D154" s="202"/>
      <c r="E154" s="202"/>
      <c r="F154" s="203" t="s">
        <v>6</v>
      </c>
      <c r="G154" s="206" t="s">
        <v>7</v>
      </c>
      <c r="H154" s="206" t="s">
        <v>8</v>
      </c>
    </row>
    <row r="155" spans="1:8" x14ac:dyDescent="0.25">
      <c r="B155" s="15"/>
      <c r="C155" s="202" t="s">
        <v>24</v>
      </c>
      <c r="D155" s="202"/>
      <c r="E155" s="202"/>
      <c r="F155" s="204"/>
      <c r="G155" s="207"/>
      <c r="H155" s="207"/>
    </row>
    <row r="156" spans="1:8" x14ac:dyDescent="0.25">
      <c r="B156" s="15"/>
      <c r="C156" s="15"/>
      <c r="D156" s="202" t="s">
        <v>25</v>
      </c>
      <c r="E156" s="202"/>
      <c r="F156" s="204"/>
      <c r="G156" s="207"/>
      <c r="H156" s="207"/>
    </row>
    <row r="157" spans="1:8" x14ac:dyDescent="0.25">
      <c r="B157" s="15"/>
      <c r="C157" s="15"/>
      <c r="D157" s="15"/>
      <c r="E157" s="16" t="s">
        <v>26</v>
      </c>
      <c r="F157" s="205"/>
      <c r="G157" s="208"/>
      <c r="H157" s="208"/>
    </row>
    <row r="158" spans="1:8" x14ac:dyDescent="0.25">
      <c r="B158" s="16">
        <v>1</v>
      </c>
      <c r="C158" s="16">
        <v>2</v>
      </c>
      <c r="D158" s="16">
        <v>3</v>
      </c>
      <c r="E158" s="16">
        <v>4</v>
      </c>
      <c r="F158" s="16">
        <v>5</v>
      </c>
      <c r="G158" s="16">
        <v>6</v>
      </c>
      <c r="H158" s="16">
        <v>7</v>
      </c>
    </row>
    <row r="159" spans="1:8" ht="25.5" x14ac:dyDescent="0.25">
      <c r="B159" s="22"/>
      <c r="C159" s="46"/>
      <c r="D159" s="46"/>
      <c r="E159" s="47" t="s">
        <v>117</v>
      </c>
      <c r="F159" s="48">
        <f>F160</f>
        <v>294849.90000000002</v>
      </c>
      <c r="G159" s="48">
        <f>G160</f>
        <v>0</v>
      </c>
      <c r="H159" s="48">
        <f>H160</f>
        <v>294849.90000000002</v>
      </c>
    </row>
    <row r="160" spans="1:8" ht="25.5" x14ac:dyDescent="0.25">
      <c r="A160" s="49"/>
      <c r="B160" s="50"/>
      <c r="C160" s="51"/>
      <c r="D160" s="51"/>
      <c r="E160" s="52" t="s">
        <v>118</v>
      </c>
      <c r="F160" s="53">
        <f>F162</f>
        <v>294849.90000000002</v>
      </c>
      <c r="G160" s="53">
        <f>G162</f>
        <v>0</v>
      </c>
      <c r="H160" s="53">
        <f>H162</f>
        <v>294849.90000000002</v>
      </c>
    </row>
    <row r="161" spans="1:11" ht="25.5" x14ac:dyDescent="0.25">
      <c r="A161" s="49"/>
      <c r="B161" s="50"/>
      <c r="C161" s="50"/>
      <c r="D161" s="50"/>
      <c r="E161" s="54" t="s">
        <v>119</v>
      </c>
      <c r="F161" s="55"/>
      <c r="G161" s="55"/>
      <c r="H161" s="55"/>
    </row>
    <row r="162" spans="1:11" ht="38.25" x14ac:dyDescent="0.25">
      <c r="A162" s="49"/>
      <c r="B162" s="50"/>
      <c r="C162" s="56"/>
      <c r="D162" s="56"/>
      <c r="E162" s="57" t="s">
        <v>120</v>
      </c>
      <c r="F162" s="58">
        <f>F163+F174+F179+F184</f>
        <v>294849.90000000002</v>
      </c>
      <c r="G162" s="58">
        <f>G163+G174+G179+G184</f>
        <v>0</v>
      </c>
      <c r="H162" s="58">
        <f>H163+H174+H179+H184</f>
        <v>294849.90000000002</v>
      </c>
      <c r="J162" s="59"/>
    </row>
    <row r="163" spans="1:11" x14ac:dyDescent="0.25">
      <c r="B163" s="28"/>
      <c r="C163" s="28"/>
      <c r="D163" s="60"/>
      <c r="E163" s="61" t="s">
        <v>121</v>
      </c>
      <c r="F163" s="62">
        <f>F165</f>
        <v>175897</v>
      </c>
      <c r="G163" s="62">
        <f>G165</f>
        <v>0</v>
      </c>
      <c r="H163" s="62">
        <f>H165</f>
        <v>175897</v>
      </c>
    </row>
    <row r="164" spans="1:11" x14ac:dyDescent="0.25">
      <c r="B164" s="28"/>
      <c r="C164" s="28"/>
      <c r="D164" s="60"/>
      <c r="E164" s="63" t="s">
        <v>122</v>
      </c>
      <c r="F164" s="64"/>
      <c r="G164" s="65"/>
      <c r="H164" s="66">
        <v>175897</v>
      </c>
    </row>
    <row r="165" spans="1:11" x14ac:dyDescent="0.25">
      <c r="B165" s="67">
        <v>3</v>
      </c>
      <c r="C165" s="67"/>
      <c r="D165" s="67"/>
      <c r="E165" s="67" t="s">
        <v>49</v>
      </c>
      <c r="F165" s="65">
        <f>F166+F169+F172</f>
        <v>175897</v>
      </c>
      <c r="G165" s="65">
        <f>G166+G169+G172</f>
        <v>0</v>
      </c>
      <c r="H165" s="65">
        <f>H166+H169+H172</f>
        <v>175897</v>
      </c>
    </row>
    <row r="166" spans="1:11" x14ac:dyDescent="0.25">
      <c r="B166" s="67"/>
      <c r="C166" s="67">
        <v>31</v>
      </c>
      <c r="D166" s="67"/>
      <c r="E166" s="67" t="s">
        <v>51</v>
      </c>
      <c r="F166" s="65">
        <f>F167+F168</f>
        <v>117083</v>
      </c>
      <c r="G166" s="65">
        <f>G167+G168</f>
        <v>0</v>
      </c>
      <c r="H166" s="65">
        <f>H167+H168</f>
        <v>117083</v>
      </c>
      <c r="J166" s="59"/>
    </row>
    <row r="167" spans="1:11" x14ac:dyDescent="0.25">
      <c r="B167" s="68"/>
      <c r="C167" s="68"/>
      <c r="D167" s="68">
        <v>311</v>
      </c>
      <c r="E167" s="68" t="s">
        <v>123</v>
      </c>
      <c r="F167" s="69">
        <v>100500</v>
      </c>
      <c r="G167" s="70"/>
      <c r="H167" s="70">
        <f>F167+G167</f>
        <v>100500</v>
      </c>
      <c r="K167" s="59"/>
    </row>
    <row r="168" spans="1:11" x14ac:dyDescent="0.25">
      <c r="B168" s="68"/>
      <c r="C168" s="68"/>
      <c r="D168" s="68">
        <v>313</v>
      </c>
      <c r="E168" s="68" t="s">
        <v>55</v>
      </c>
      <c r="F168" s="69">
        <v>16583</v>
      </c>
      <c r="G168" s="70"/>
      <c r="H168" s="70">
        <f>F168+G168</f>
        <v>16583</v>
      </c>
    </row>
    <row r="169" spans="1:11" x14ac:dyDescent="0.25">
      <c r="B169" s="67"/>
      <c r="C169" s="67">
        <v>32</v>
      </c>
      <c r="D169" s="67"/>
      <c r="E169" s="67" t="s">
        <v>56</v>
      </c>
      <c r="F169" s="65">
        <f>F170+F171</f>
        <v>45314</v>
      </c>
      <c r="G169" s="65">
        <f>G170+G171</f>
        <v>0</v>
      </c>
      <c r="H169" s="65">
        <f>H170+H171</f>
        <v>45314</v>
      </c>
    </row>
    <row r="170" spans="1:11" x14ac:dyDescent="0.25">
      <c r="B170" s="68"/>
      <c r="C170" s="68"/>
      <c r="D170" s="68">
        <v>321</v>
      </c>
      <c r="E170" s="68" t="s">
        <v>57</v>
      </c>
      <c r="F170" s="69">
        <v>25314</v>
      </c>
      <c r="G170" s="70"/>
      <c r="H170" s="70">
        <f>F170+G170</f>
        <v>25314</v>
      </c>
    </row>
    <row r="171" spans="1:11" x14ac:dyDescent="0.25">
      <c r="B171" s="68"/>
      <c r="C171" s="68"/>
      <c r="D171" s="68">
        <v>323</v>
      </c>
      <c r="E171" s="68" t="s">
        <v>60</v>
      </c>
      <c r="F171" s="69">
        <v>20000</v>
      </c>
      <c r="G171" s="70"/>
      <c r="H171" s="70">
        <f>F171+G171</f>
        <v>20000</v>
      </c>
    </row>
    <row r="172" spans="1:11" x14ac:dyDescent="0.25">
      <c r="B172" s="67"/>
      <c r="C172" s="67">
        <v>38</v>
      </c>
      <c r="D172" s="67"/>
      <c r="E172" s="67" t="s">
        <v>72</v>
      </c>
      <c r="F172" s="65">
        <f>F173</f>
        <v>13500</v>
      </c>
      <c r="G172" s="65">
        <f>G173</f>
        <v>0</v>
      </c>
      <c r="H172" s="65">
        <f>H173</f>
        <v>13500</v>
      </c>
    </row>
    <row r="173" spans="1:11" x14ac:dyDescent="0.25">
      <c r="B173" s="68"/>
      <c r="C173" s="68"/>
      <c r="D173" s="68">
        <v>381</v>
      </c>
      <c r="E173" s="71" t="s">
        <v>124</v>
      </c>
      <c r="F173" s="69">
        <v>13500</v>
      </c>
      <c r="G173" s="69"/>
      <c r="H173" s="69">
        <f>F173+G173</f>
        <v>13500</v>
      </c>
    </row>
    <row r="174" spans="1:11" x14ac:dyDescent="0.25">
      <c r="B174" s="72"/>
      <c r="C174" s="72"/>
      <c r="D174" s="73"/>
      <c r="E174" s="61" t="s">
        <v>125</v>
      </c>
      <c r="F174" s="62">
        <f>F176</f>
        <v>0</v>
      </c>
      <c r="G174" s="62">
        <f>G176</f>
        <v>0</v>
      </c>
      <c r="H174" s="62">
        <f>H176</f>
        <v>0</v>
      </c>
    </row>
    <row r="175" spans="1:11" s="9" customFormat="1" x14ac:dyDescent="0.25">
      <c r="B175" s="74"/>
      <c r="C175" s="74"/>
      <c r="D175" s="75"/>
      <c r="E175" s="63" t="s">
        <v>122</v>
      </c>
      <c r="F175" s="65"/>
      <c r="G175" s="69"/>
      <c r="H175" s="76"/>
    </row>
    <row r="176" spans="1:11" x14ac:dyDescent="0.25">
      <c r="B176" s="67">
        <v>3</v>
      </c>
      <c r="C176" s="67"/>
      <c r="D176" s="67"/>
      <c r="E176" s="67" t="s">
        <v>49</v>
      </c>
      <c r="F176" s="65">
        <f>F177</f>
        <v>0</v>
      </c>
      <c r="G176" s="65">
        <f t="shared" ref="G176:H176" si="8">G177</f>
        <v>0</v>
      </c>
      <c r="H176" s="65">
        <f t="shared" si="8"/>
        <v>0</v>
      </c>
    </row>
    <row r="177" spans="2:10" x14ac:dyDescent="0.25">
      <c r="B177" s="67"/>
      <c r="C177" s="67">
        <v>32</v>
      </c>
      <c r="D177" s="67"/>
      <c r="E177" s="67" t="s">
        <v>56</v>
      </c>
      <c r="F177" s="65">
        <f>F178</f>
        <v>0</v>
      </c>
      <c r="G177" s="65">
        <f>G178</f>
        <v>0</v>
      </c>
      <c r="H177" s="65">
        <f>H178</f>
        <v>0</v>
      </c>
    </row>
    <row r="178" spans="2:10" x14ac:dyDescent="0.25">
      <c r="B178" s="68"/>
      <c r="C178" s="68"/>
      <c r="D178" s="68">
        <v>329</v>
      </c>
      <c r="E178" s="68" t="s">
        <v>62</v>
      </c>
      <c r="F178" s="69"/>
      <c r="G178" s="69"/>
      <c r="H178" s="69">
        <f>F178+G178</f>
        <v>0</v>
      </c>
      <c r="J178" s="59"/>
    </row>
    <row r="179" spans="2:10" x14ac:dyDescent="0.25">
      <c r="B179" s="68"/>
      <c r="C179" s="68"/>
      <c r="D179" s="68"/>
      <c r="E179" s="77" t="s">
        <v>126</v>
      </c>
      <c r="F179" s="78">
        <f>F181</f>
        <v>90952.9</v>
      </c>
      <c r="G179" s="78">
        <f t="shared" ref="G179:H179" si="9">G181</f>
        <v>0</v>
      </c>
      <c r="H179" s="78">
        <f t="shared" si="9"/>
        <v>90952.9</v>
      </c>
    </row>
    <row r="180" spans="2:10" x14ac:dyDescent="0.25">
      <c r="B180" s="68"/>
      <c r="C180" s="68"/>
      <c r="D180" s="68"/>
      <c r="E180" s="63" t="s">
        <v>127</v>
      </c>
      <c r="F180" s="65">
        <v>90952.9</v>
      </c>
      <c r="G180" s="65"/>
      <c r="H180" s="65">
        <v>90952.9</v>
      </c>
    </row>
    <row r="181" spans="2:10" x14ac:dyDescent="0.25">
      <c r="B181" s="67">
        <v>3</v>
      </c>
      <c r="C181" s="67"/>
      <c r="D181" s="67"/>
      <c r="E181" s="67" t="s">
        <v>49</v>
      </c>
      <c r="F181" s="65">
        <f>F182</f>
        <v>90952.9</v>
      </c>
      <c r="G181" s="65">
        <f t="shared" ref="G181:H182" si="10">G182</f>
        <v>0</v>
      </c>
      <c r="H181" s="65">
        <f t="shared" si="10"/>
        <v>90952.9</v>
      </c>
    </row>
    <row r="182" spans="2:10" x14ac:dyDescent="0.25">
      <c r="B182" s="67"/>
      <c r="C182" s="67">
        <v>32</v>
      </c>
      <c r="D182" s="67"/>
      <c r="E182" s="67" t="s">
        <v>56</v>
      </c>
      <c r="F182" s="65">
        <f>F183</f>
        <v>90952.9</v>
      </c>
      <c r="G182" s="65">
        <f t="shared" si="10"/>
        <v>0</v>
      </c>
      <c r="H182" s="65">
        <f t="shared" si="10"/>
        <v>90952.9</v>
      </c>
    </row>
    <row r="183" spans="2:10" x14ac:dyDescent="0.25">
      <c r="B183" s="68"/>
      <c r="C183" s="68"/>
      <c r="D183" s="68">
        <v>329</v>
      </c>
      <c r="E183" s="68" t="s">
        <v>62</v>
      </c>
      <c r="F183" s="69">
        <v>90952.9</v>
      </c>
      <c r="G183" s="69"/>
      <c r="H183" s="69">
        <f>F183+G183</f>
        <v>90952.9</v>
      </c>
    </row>
    <row r="184" spans="2:10" ht="26.25" x14ac:dyDescent="0.25">
      <c r="B184" s="72"/>
      <c r="C184" s="72"/>
      <c r="D184" s="73"/>
      <c r="E184" s="79" t="s">
        <v>128</v>
      </c>
      <c r="F184" s="62">
        <f>F186</f>
        <v>28000</v>
      </c>
      <c r="G184" s="62">
        <f>G186</f>
        <v>0</v>
      </c>
      <c r="H184" s="62">
        <f>H186</f>
        <v>28000</v>
      </c>
    </row>
    <row r="185" spans="2:10" x14ac:dyDescent="0.25">
      <c r="B185" s="72"/>
      <c r="C185" s="72"/>
      <c r="D185" s="73"/>
      <c r="E185" s="63" t="s">
        <v>122</v>
      </c>
      <c r="F185" s="80">
        <v>28000</v>
      </c>
      <c r="G185" s="80"/>
      <c r="H185" s="66">
        <v>28000</v>
      </c>
    </row>
    <row r="186" spans="2:10" x14ac:dyDescent="0.25">
      <c r="B186" s="67">
        <v>3</v>
      </c>
      <c r="C186" s="67"/>
      <c r="D186" s="67"/>
      <c r="E186" s="67" t="s">
        <v>49</v>
      </c>
      <c r="F186" s="65">
        <f>F187</f>
        <v>28000</v>
      </c>
      <c r="G186" s="65">
        <f t="shared" ref="G186:H187" si="11">G187</f>
        <v>0</v>
      </c>
      <c r="H186" s="65">
        <f t="shared" si="11"/>
        <v>28000</v>
      </c>
    </row>
    <row r="187" spans="2:10" x14ac:dyDescent="0.25">
      <c r="B187" s="67"/>
      <c r="C187" s="67">
        <v>32</v>
      </c>
      <c r="D187" s="67"/>
      <c r="E187" s="67" t="s">
        <v>56</v>
      </c>
      <c r="F187" s="65">
        <f>F188</f>
        <v>28000</v>
      </c>
      <c r="G187" s="65">
        <f t="shared" si="11"/>
        <v>0</v>
      </c>
      <c r="H187" s="65">
        <f t="shared" si="11"/>
        <v>28000</v>
      </c>
    </row>
    <row r="188" spans="2:10" x14ac:dyDescent="0.25">
      <c r="B188" s="68"/>
      <c r="C188" s="68"/>
      <c r="D188" s="68">
        <v>329</v>
      </c>
      <c r="E188" s="68" t="s">
        <v>62</v>
      </c>
      <c r="F188" s="69">
        <f>15000+13000</f>
        <v>28000</v>
      </c>
      <c r="G188" s="69"/>
      <c r="H188" s="69">
        <f>F188+G188</f>
        <v>28000</v>
      </c>
    </row>
    <row r="189" spans="2:10" ht="26.25" x14ac:dyDescent="0.25">
      <c r="B189" s="46"/>
      <c r="C189" s="46"/>
      <c r="D189" s="46"/>
      <c r="E189" s="81" t="s">
        <v>129</v>
      </c>
      <c r="F189" s="48">
        <f>F190+F269+F301+F397+F447+F480+F515</f>
        <v>6106471.2599999998</v>
      </c>
      <c r="G189" s="48">
        <f>G190+G269+G301+G397+G447+G480+G515</f>
        <v>282720.58</v>
      </c>
      <c r="H189" s="48">
        <f>H190+H269+H301+H397+H447+H480+H515</f>
        <v>6389191.8399999999</v>
      </c>
    </row>
    <row r="190" spans="2:10" ht="25.5" x14ac:dyDescent="0.25">
      <c r="B190" s="82"/>
      <c r="C190" s="82"/>
      <c r="D190" s="82"/>
      <c r="E190" s="83" t="s">
        <v>130</v>
      </c>
      <c r="F190" s="84">
        <f>F192</f>
        <v>1267806.4300000002</v>
      </c>
      <c r="G190" s="84">
        <f t="shared" ref="G190:H190" si="12">G192</f>
        <v>54690.58</v>
      </c>
      <c r="H190" s="84">
        <f t="shared" si="12"/>
        <v>1322497.0100000002</v>
      </c>
    </row>
    <row r="191" spans="2:10" ht="25.5" x14ac:dyDescent="0.25">
      <c r="B191" s="22"/>
      <c r="C191" s="22"/>
      <c r="D191" s="22"/>
      <c r="E191" s="85" t="s">
        <v>119</v>
      </c>
      <c r="F191" s="18"/>
      <c r="G191" s="18"/>
      <c r="H191" s="18"/>
    </row>
    <row r="192" spans="2:10" ht="26.25" x14ac:dyDescent="0.25">
      <c r="B192" s="86"/>
      <c r="C192" s="86"/>
      <c r="D192" s="86"/>
      <c r="E192" s="87" t="s">
        <v>131</v>
      </c>
      <c r="F192" s="88">
        <f>F193+F218+F225+F234+F239+F244</f>
        <v>1267806.4300000002</v>
      </c>
      <c r="G192" s="88">
        <f>G193+G218+G225+G234+G239+G244+G254+G259</f>
        <v>54690.58</v>
      </c>
      <c r="H192" s="88">
        <f>H193+H218+H225+H234+H239+H244+H254+H259</f>
        <v>1322497.0100000002</v>
      </c>
    </row>
    <row r="193" spans="2:8" ht="25.5" x14ac:dyDescent="0.25">
      <c r="B193" s="28"/>
      <c r="C193" s="28"/>
      <c r="D193" s="60"/>
      <c r="E193" s="89" t="s">
        <v>132</v>
      </c>
      <c r="F193" s="62">
        <f>F196+F209+F215</f>
        <v>754387.68</v>
      </c>
      <c r="G193" s="62">
        <f t="shared" ref="G193:H193" si="13">G196+G209+G215</f>
        <v>13547.71</v>
      </c>
      <c r="H193" s="62">
        <f t="shared" si="13"/>
        <v>767935.39</v>
      </c>
    </row>
    <row r="194" spans="2:8" x14ac:dyDescent="0.25">
      <c r="B194" s="28"/>
      <c r="C194" s="28"/>
      <c r="D194" s="60"/>
      <c r="E194" s="90" t="s">
        <v>122</v>
      </c>
      <c r="F194" s="91">
        <f>689879.03-24766.88</f>
        <v>665112.15</v>
      </c>
      <c r="G194" s="91"/>
      <c r="H194" s="91">
        <f>767935.39-24766.88</f>
        <v>743168.51</v>
      </c>
    </row>
    <row r="195" spans="2:8" x14ac:dyDescent="0.25">
      <c r="B195" s="28"/>
      <c r="C195" s="28"/>
      <c r="D195" s="60"/>
      <c r="E195" s="92" t="s">
        <v>127</v>
      </c>
      <c r="F195" s="65">
        <f>10706+14060.88</f>
        <v>24766.879999999997</v>
      </c>
      <c r="G195" s="65"/>
      <c r="H195" s="65">
        <f>10706+14060.88</f>
        <v>24766.879999999997</v>
      </c>
    </row>
    <row r="196" spans="2:8" x14ac:dyDescent="0.25">
      <c r="B196" s="67">
        <v>3</v>
      </c>
      <c r="C196" s="67"/>
      <c r="D196" s="67"/>
      <c r="E196" s="67" t="s">
        <v>49</v>
      </c>
      <c r="F196" s="65">
        <f>F197+F201+F207</f>
        <v>683108.83000000007</v>
      </c>
      <c r="G196" s="65">
        <f t="shared" ref="G196:H196" si="14">G197+G201+G207</f>
        <v>13547.71</v>
      </c>
      <c r="H196" s="65">
        <f t="shared" si="14"/>
        <v>696656.54</v>
      </c>
    </row>
    <row r="197" spans="2:8" x14ac:dyDescent="0.25">
      <c r="B197" s="67"/>
      <c r="C197" s="67">
        <v>31</v>
      </c>
      <c r="D197" s="67"/>
      <c r="E197" s="67" t="s">
        <v>51</v>
      </c>
      <c r="F197" s="65">
        <f>F198+F199+F200</f>
        <v>281602.68</v>
      </c>
      <c r="G197" s="65">
        <f>G198+G199+G200</f>
        <v>10547.71</v>
      </c>
      <c r="H197" s="65">
        <f>H198+H199+H200</f>
        <v>292150.39</v>
      </c>
    </row>
    <row r="198" spans="2:8" x14ac:dyDescent="0.25">
      <c r="B198" s="68"/>
      <c r="C198" s="68"/>
      <c r="D198" s="68">
        <v>311</v>
      </c>
      <c r="E198" s="68" t="s">
        <v>133</v>
      </c>
      <c r="F198" s="69">
        <f>95750+60850+48010+23300</f>
        <v>227910</v>
      </c>
      <c r="G198" s="93">
        <v>7980.87</v>
      </c>
      <c r="H198" s="69">
        <f>F198+G198</f>
        <v>235890.87</v>
      </c>
    </row>
    <row r="199" spans="2:8" x14ac:dyDescent="0.25">
      <c r="B199" s="68"/>
      <c r="C199" s="68"/>
      <c r="D199" s="68">
        <v>312</v>
      </c>
      <c r="E199" s="68" t="s">
        <v>54</v>
      </c>
      <c r="F199" s="69">
        <v>16087.53</v>
      </c>
      <c r="G199" s="93">
        <v>1250</v>
      </c>
      <c r="H199" s="69">
        <f>F199+G199</f>
        <v>17337.53</v>
      </c>
    </row>
    <row r="200" spans="2:8" x14ac:dyDescent="0.25">
      <c r="B200" s="68"/>
      <c r="C200" s="68"/>
      <c r="D200" s="68">
        <v>313</v>
      </c>
      <c r="E200" s="68" t="s">
        <v>55</v>
      </c>
      <c r="F200" s="69">
        <v>37605.15</v>
      </c>
      <c r="G200" s="93">
        <v>1316.84</v>
      </c>
      <c r="H200" s="69">
        <f>F200+G200</f>
        <v>38921.99</v>
      </c>
    </row>
    <row r="201" spans="2:8" x14ac:dyDescent="0.25">
      <c r="B201" s="67"/>
      <c r="C201" s="67">
        <v>32</v>
      </c>
      <c r="D201" s="67"/>
      <c r="E201" s="67" t="s">
        <v>56</v>
      </c>
      <c r="F201" s="65">
        <f>F202+F203+F204+F205+F206</f>
        <v>392650.15</v>
      </c>
      <c r="G201" s="94">
        <f t="shared" ref="G201:H201" si="15">G202+G203+G204+G205+G206</f>
        <v>3000</v>
      </c>
      <c r="H201" s="65">
        <f t="shared" si="15"/>
        <v>395650.15</v>
      </c>
    </row>
    <row r="202" spans="2:8" x14ac:dyDescent="0.25">
      <c r="B202" s="68"/>
      <c r="C202" s="68"/>
      <c r="D202" s="68">
        <v>321</v>
      </c>
      <c r="E202" s="68" t="s">
        <v>57</v>
      </c>
      <c r="F202" s="69">
        <f>13392+5000+500+425+10000</f>
        <v>29317</v>
      </c>
      <c r="G202" s="93"/>
      <c r="H202" s="69">
        <f>F202+G202</f>
        <v>29317</v>
      </c>
    </row>
    <row r="203" spans="2:8" x14ac:dyDescent="0.25">
      <c r="B203" s="68"/>
      <c r="C203" s="68"/>
      <c r="D203" s="68">
        <v>322</v>
      </c>
      <c r="E203" s="68" t="s">
        <v>58</v>
      </c>
      <c r="F203" s="69">
        <v>96100</v>
      </c>
      <c r="G203" s="93"/>
      <c r="H203" s="69">
        <f t="shared" ref="H203:H206" si="16">F203+G203</f>
        <v>96100</v>
      </c>
    </row>
    <row r="204" spans="2:8" x14ac:dyDescent="0.25">
      <c r="B204" s="68"/>
      <c r="C204" s="68"/>
      <c r="D204" s="68">
        <v>323</v>
      </c>
      <c r="E204" s="68" t="s">
        <v>60</v>
      </c>
      <c r="F204" s="69">
        <v>241172.27</v>
      </c>
      <c r="G204" s="93"/>
      <c r="H204" s="69">
        <f t="shared" si="16"/>
        <v>241172.27</v>
      </c>
    </row>
    <row r="205" spans="2:8" x14ac:dyDescent="0.25">
      <c r="B205" s="68"/>
      <c r="C205" s="68"/>
      <c r="D205" s="68">
        <v>324</v>
      </c>
      <c r="E205" s="68" t="s">
        <v>61</v>
      </c>
      <c r="F205" s="69">
        <v>14060.88</v>
      </c>
      <c r="G205" s="93"/>
      <c r="H205" s="69">
        <f t="shared" si="16"/>
        <v>14060.88</v>
      </c>
    </row>
    <row r="206" spans="2:8" x14ac:dyDescent="0.25">
      <c r="B206" s="68"/>
      <c r="C206" s="68"/>
      <c r="D206" s="68">
        <v>329</v>
      </c>
      <c r="E206" s="68" t="s">
        <v>62</v>
      </c>
      <c r="F206" s="69">
        <f>10000+2000</f>
        <v>12000</v>
      </c>
      <c r="G206" s="93">
        <v>3000</v>
      </c>
      <c r="H206" s="69">
        <f t="shared" si="16"/>
        <v>15000</v>
      </c>
    </row>
    <row r="207" spans="2:8" x14ac:dyDescent="0.25">
      <c r="B207" s="67"/>
      <c r="C207" s="67">
        <v>34</v>
      </c>
      <c r="D207" s="67"/>
      <c r="E207" s="67" t="s">
        <v>63</v>
      </c>
      <c r="F207" s="65">
        <f>F208</f>
        <v>8856</v>
      </c>
      <c r="G207" s="94">
        <f t="shared" ref="G207:H207" si="17">G208</f>
        <v>0</v>
      </c>
      <c r="H207" s="65">
        <f t="shared" si="17"/>
        <v>8856</v>
      </c>
    </row>
    <row r="208" spans="2:8" x14ac:dyDescent="0.25">
      <c r="B208" s="68"/>
      <c r="C208" s="68"/>
      <c r="D208" s="68">
        <v>343</v>
      </c>
      <c r="E208" s="68" t="s">
        <v>65</v>
      </c>
      <c r="F208" s="69">
        <f>6500+756+1500+100</f>
        <v>8856</v>
      </c>
      <c r="G208" s="69"/>
      <c r="H208" s="69">
        <f>F208+G208</f>
        <v>8856</v>
      </c>
    </row>
    <row r="209" spans="2:8" ht="26.25" x14ac:dyDescent="0.25">
      <c r="B209" s="67">
        <v>4</v>
      </c>
      <c r="C209" s="67"/>
      <c r="D209" s="67"/>
      <c r="E209" s="95" t="s">
        <v>75</v>
      </c>
      <c r="F209" s="65">
        <f>F210+F213</f>
        <v>43500</v>
      </c>
      <c r="G209" s="65">
        <f>G210+G213</f>
        <v>0</v>
      </c>
      <c r="H209" s="65">
        <f>H210+H213</f>
        <v>43500</v>
      </c>
    </row>
    <row r="210" spans="2:8" ht="26.25" x14ac:dyDescent="0.25">
      <c r="B210" s="68"/>
      <c r="C210" s="67">
        <v>41</v>
      </c>
      <c r="D210" s="67"/>
      <c r="E210" s="95" t="s">
        <v>77</v>
      </c>
      <c r="F210" s="65">
        <f>F212+F211</f>
        <v>30000</v>
      </c>
      <c r="G210" s="65">
        <f>G212+G211</f>
        <v>0</v>
      </c>
      <c r="H210" s="65">
        <f>H212+H211</f>
        <v>30000</v>
      </c>
    </row>
    <row r="211" spans="2:8" x14ac:dyDescent="0.25">
      <c r="B211" s="68"/>
      <c r="C211" s="67"/>
      <c r="D211" s="68">
        <v>411</v>
      </c>
      <c r="E211" s="96" t="s">
        <v>134</v>
      </c>
      <c r="F211" s="69">
        <v>20000</v>
      </c>
      <c r="G211" s="69"/>
      <c r="H211" s="69">
        <f>F211+G211</f>
        <v>20000</v>
      </c>
    </row>
    <row r="212" spans="2:8" x14ac:dyDescent="0.25">
      <c r="B212" s="68"/>
      <c r="C212" s="68"/>
      <c r="D212" s="68">
        <v>412</v>
      </c>
      <c r="E212" s="68" t="s">
        <v>79</v>
      </c>
      <c r="F212" s="69">
        <v>10000</v>
      </c>
      <c r="G212" s="69"/>
      <c r="H212" s="69">
        <f>F212+G212</f>
        <v>10000</v>
      </c>
    </row>
    <row r="213" spans="2:8" ht="26.25" x14ac:dyDescent="0.25">
      <c r="B213" s="68"/>
      <c r="C213" s="67">
        <v>42</v>
      </c>
      <c r="D213" s="68"/>
      <c r="E213" s="97" t="s">
        <v>135</v>
      </c>
      <c r="F213" s="65">
        <f>F214</f>
        <v>13500</v>
      </c>
      <c r="G213" s="65">
        <f t="shared" ref="G213:H213" si="18">G214</f>
        <v>0</v>
      </c>
      <c r="H213" s="65">
        <f t="shared" si="18"/>
        <v>13500</v>
      </c>
    </row>
    <row r="214" spans="2:8" x14ac:dyDescent="0.25">
      <c r="B214" s="68"/>
      <c r="C214" s="68"/>
      <c r="D214" s="68">
        <v>422</v>
      </c>
      <c r="E214" s="98" t="s">
        <v>83</v>
      </c>
      <c r="F214" s="69">
        <v>13500</v>
      </c>
      <c r="G214" s="69"/>
      <c r="H214" s="69">
        <f>F214+G214</f>
        <v>13500</v>
      </c>
    </row>
    <row r="215" spans="2:8" ht="26.25" x14ac:dyDescent="0.25">
      <c r="B215" s="99">
        <v>5</v>
      </c>
      <c r="C215" s="67"/>
      <c r="D215" s="68"/>
      <c r="E215" s="35" t="s">
        <v>91</v>
      </c>
      <c r="F215" s="65">
        <f>F216</f>
        <v>27778.85</v>
      </c>
      <c r="G215" s="65">
        <f t="shared" ref="G215:H216" si="19">G216</f>
        <v>0</v>
      </c>
      <c r="H215" s="65">
        <f t="shared" si="19"/>
        <v>27778.85</v>
      </c>
    </row>
    <row r="216" spans="2:8" x14ac:dyDescent="0.25">
      <c r="B216" s="67"/>
      <c r="C216" s="67">
        <v>53</v>
      </c>
      <c r="D216" s="68"/>
      <c r="E216" s="35" t="s">
        <v>93</v>
      </c>
      <c r="F216" s="65">
        <f>F217</f>
        <v>27778.85</v>
      </c>
      <c r="G216" s="65">
        <f t="shared" si="19"/>
        <v>0</v>
      </c>
      <c r="H216" s="65">
        <f t="shared" si="19"/>
        <v>27778.85</v>
      </c>
    </row>
    <row r="217" spans="2:8" ht="26.25" x14ac:dyDescent="0.25">
      <c r="B217" s="68"/>
      <c r="C217" s="68"/>
      <c r="D217" s="68">
        <v>532</v>
      </c>
      <c r="E217" s="23" t="s">
        <v>136</v>
      </c>
      <c r="F217" s="69">
        <v>27778.85</v>
      </c>
      <c r="G217" s="69"/>
      <c r="H217" s="69">
        <f>F217+G217</f>
        <v>27778.85</v>
      </c>
    </row>
    <row r="218" spans="2:8" ht="26.25" x14ac:dyDescent="0.25">
      <c r="B218" s="72"/>
      <c r="C218" s="72"/>
      <c r="D218" s="73"/>
      <c r="E218" s="100" t="s">
        <v>137</v>
      </c>
      <c r="F218" s="62">
        <f>F220</f>
        <v>67898.75</v>
      </c>
      <c r="G218" s="62">
        <f>G220</f>
        <v>20000</v>
      </c>
      <c r="H218" s="62">
        <f>H220</f>
        <v>87898.75</v>
      </c>
    </row>
    <row r="219" spans="2:8" x14ac:dyDescent="0.25">
      <c r="B219" s="72"/>
      <c r="C219" s="72"/>
      <c r="D219" s="73"/>
      <c r="E219" s="63" t="s">
        <v>122</v>
      </c>
      <c r="F219" s="65">
        <v>67898.75</v>
      </c>
      <c r="G219" s="65"/>
      <c r="H219" s="65">
        <v>87898.75</v>
      </c>
    </row>
    <row r="220" spans="2:8" x14ac:dyDescent="0.25">
      <c r="B220" s="67">
        <v>3</v>
      </c>
      <c r="C220" s="67"/>
      <c r="D220" s="67"/>
      <c r="E220" s="67" t="s">
        <v>49</v>
      </c>
      <c r="F220" s="65">
        <f>F221</f>
        <v>67898.75</v>
      </c>
      <c r="G220" s="65">
        <f t="shared" ref="G220:H220" si="20">G221</f>
        <v>20000</v>
      </c>
      <c r="H220" s="65">
        <f t="shared" si="20"/>
        <v>87898.75</v>
      </c>
    </row>
    <row r="221" spans="2:8" x14ac:dyDescent="0.25">
      <c r="B221" s="67"/>
      <c r="C221" s="67">
        <v>32</v>
      </c>
      <c r="D221" s="67"/>
      <c r="E221" s="67" t="s">
        <v>56</v>
      </c>
      <c r="F221" s="65">
        <f>F223+F224+F222</f>
        <v>67898.75</v>
      </c>
      <c r="G221" s="65">
        <f t="shared" ref="G221:H221" si="21">G223+G224+G222</f>
        <v>20000</v>
      </c>
      <c r="H221" s="65">
        <f t="shared" si="21"/>
        <v>87898.75</v>
      </c>
    </row>
    <row r="222" spans="2:8" x14ac:dyDescent="0.25">
      <c r="B222" s="67"/>
      <c r="C222" s="67"/>
      <c r="D222" s="68">
        <v>322</v>
      </c>
      <c r="E222" s="68" t="s">
        <v>58</v>
      </c>
      <c r="F222" s="69">
        <f>2700+1500</f>
        <v>4200</v>
      </c>
      <c r="G222" s="65"/>
      <c r="H222" s="69">
        <f>F222+G222</f>
        <v>4200</v>
      </c>
    </row>
    <row r="223" spans="2:8" x14ac:dyDescent="0.25">
      <c r="B223" s="68"/>
      <c r="C223" s="68"/>
      <c r="D223" s="68">
        <v>323</v>
      </c>
      <c r="E223" s="68" t="s">
        <v>60</v>
      </c>
      <c r="F223" s="69">
        <v>61850.75</v>
      </c>
      <c r="G223" s="93">
        <v>20000</v>
      </c>
      <c r="H223" s="69">
        <f t="shared" ref="H223:H224" si="22">F223+G223</f>
        <v>81850.75</v>
      </c>
    </row>
    <row r="224" spans="2:8" x14ac:dyDescent="0.25">
      <c r="B224" s="68"/>
      <c r="C224" s="68"/>
      <c r="D224" s="68">
        <v>329</v>
      </c>
      <c r="E224" s="68" t="s">
        <v>62</v>
      </c>
      <c r="F224" s="69">
        <f>1848</f>
        <v>1848</v>
      </c>
      <c r="G224" s="69"/>
      <c r="H224" s="69">
        <f t="shared" si="22"/>
        <v>1848</v>
      </c>
    </row>
    <row r="225" spans="2:8" ht="26.25" x14ac:dyDescent="0.25">
      <c r="B225" s="72"/>
      <c r="C225" s="72"/>
      <c r="D225" s="73"/>
      <c r="E225" s="79" t="s">
        <v>138</v>
      </c>
      <c r="F225" s="62">
        <f>F227+F231</f>
        <v>76370</v>
      </c>
      <c r="G225" s="62">
        <f t="shared" ref="G225:H225" si="23">G227+G231</f>
        <v>0</v>
      </c>
      <c r="H225" s="62">
        <f t="shared" si="23"/>
        <v>76370</v>
      </c>
    </row>
    <row r="226" spans="2:8" x14ac:dyDescent="0.25">
      <c r="B226" s="72"/>
      <c r="C226" s="72"/>
      <c r="D226" s="73"/>
      <c r="E226" s="63" t="s">
        <v>122</v>
      </c>
      <c r="F226" s="65">
        <v>76370</v>
      </c>
      <c r="G226" s="65"/>
      <c r="H226" s="65">
        <v>76370</v>
      </c>
    </row>
    <row r="227" spans="2:8" x14ac:dyDescent="0.25">
      <c r="B227" s="67">
        <v>3</v>
      </c>
      <c r="C227" s="67"/>
      <c r="D227" s="67"/>
      <c r="E227" s="67" t="s">
        <v>49</v>
      </c>
      <c r="F227" s="65">
        <f>F228</f>
        <v>41370</v>
      </c>
      <c r="G227" s="65">
        <f t="shared" ref="G227:H227" si="24">G228</f>
        <v>0</v>
      </c>
      <c r="H227" s="65">
        <f t="shared" si="24"/>
        <v>41370</v>
      </c>
    </row>
    <row r="228" spans="2:8" x14ac:dyDescent="0.25">
      <c r="B228" s="67"/>
      <c r="C228" s="67">
        <v>32</v>
      </c>
      <c r="D228" s="67"/>
      <c r="E228" s="67" t="s">
        <v>56</v>
      </c>
      <c r="F228" s="65">
        <f>F230+F229</f>
        <v>41370</v>
      </c>
      <c r="G228" s="65">
        <f t="shared" ref="G228:H228" si="25">G230+G229</f>
        <v>0</v>
      </c>
      <c r="H228" s="65">
        <f t="shared" si="25"/>
        <v>41370</v>
      </c>
    </row>
    <row r="229" spans="2:8" x14ac:dyDescent="0.25">
      <c r="B229" s="67"/>
      <c r="C229" s="67"/>
      <c r="D229" s="68">
        <v>322</v>
      </c>
      <c r="E229" s="68" t="s">
        <v>58</v>
      </c>
      <c r="F229" s="69">
        <f>1000+6000</f>
        <v>7000</v>
      </c>
      <c r="G229" s="65"/>
      <c r="H229" s="69">
        <f>F229+G229</f>
        <v>7000</v>
      </c>
    </row>
    <row r="230" spans="2:8" x14ac:dyDescent="0.25">
      <c r="B230" s="68"/>
      <c r="C230" s="68"/>
      <c r="D230" s="68">
        <v>323</v>
      </c>
      <c r="E230" s="68" t="s">
        <v>60</v>
      </c>
      <c r="F230" s="69">
        <f>10000+4370+1000+10000+9000</f>
        <v>34370</v>
      </c>
      <c r="G230" s="69"/>
      <c r="H230" s="69">
        <f>F230+G230</f>
        <v>34370</v>
      </c>
    </row>
    <row r="231" spans="2:8" ht="26.25" x14ac:dyDescent="0.25">
      <c r="B231" s="67">
        <v>4</v>
      </c>
      <c r="C231" s="67"/>
      <c r="D231" s="67"/>
      <c r="E231" s="95" t="s">
        <v>75</v>
      </c>
      <c r="F231" s="65">
        <f>F232</f>
        <v>35000</v>
      </c>
      <c r="G231" s="65">
        <f t="shared" ref="G231:H232" si="26">G232</f>
        <v>0</v>
      </c>
      <c r="H231" s="65">
        <f t="shared" si="26"/>
        <v>35000</v>
      </c>
    </row>
    <row r="232" spans="2:8" ht="26.25" x14ac:dyDescent="0.25">
      <c r="B232" s="67"/>
      <c r="C232" s="67">
        <v>45</v>
      </c>
      <c r="D232" s="67"/>
      <c r="E232" s="95" t="s">
        <v>85</v>
      </c>
      <c r="F232" s="65">
        <f>F233</f>
        <v>35000</v>
      </c>
      <c r="G232" s="65">
        <f t="shared" si="26"/>
        <v>0</v>
      </c>
      <c r="H232" s="65">
        <f t="shared" si="26"/>
        <v>35000</v>
      </c>
    </row>
    <row r="233" spans="2:8" x14ac:dyDescent="0.25">
      <c r="B233" s="68"/>
      <c r="C233" s="68"/>
      <c r="D233" s="68">
        <v>453</v>
      </c>
      <c r="E233" s="68" t="s">
        <v>86</v>
      </c>
      <c r="F233" s="69">
        <v>35000</v>
      </c>
      <c r="G233" s="69"/>
      <c r="H233" s="69">
        <f>F233+G233</f>
        <v>35000</v>
      </c>
    </row>
    <row r="234" spans="2:8" x14ac:dyDescent="0.25">
      <c r="B234" s="72"/>
      <c r="C234" s="72"/>
      <c r="D234" s="73"/>
      <c r="E234" s="79" t="s">
        <v>139</v>
      </c>
      <c r="F234" s="62">
        <f>F236</f>
        <v>20000</v>
      </c>
      <c r="G234" s="62">
        <f>G236</f>
        <v>0</v>
      </c>
      <c r="H234" s="62">
        <f>H236</f>
        <v>20000</v>
      </c>
    </row>
    <row r="235" spans="2:8" x14ac:dyDescent="0.25">
      <c r="B235" s="72"/>
      <c r="C235" s="72"/>
      <c r="D235" s="73"/>
      <c r="E235" s="63" t="s">
        <v>122</v>
      </c>
      <c r="F235" s="65">
        <v>20000</v>
      </c>
      <c r="G235" s="65"/>
      <c r="H235" s="65">
        <v>20000</v>
      </c>
    </row>
    <row r="236" spans="2:8" x14ac:dyDescent="0.25">
      <c r="B236" s="67">
        <v>3</v>
      </c>
      <c r="C236" s="67"/>
      <c r="D236" s="67"/>
      <c r="E236" s="67" t="s">
        <v>49</v>
      </c>
      <c r="F236" s="65">
        <f>F237</f>
        <v>20000</v>
      </c>
      <c r="G236" s="65">
        <f t="shared" ref="G236:H237" si="27">G237</f>
        <v>0</v>
      </c>
      <c r="H236" s="65">
        <f t="shared" si="27"/>
        <v>20000</v>
      </c>
    </row>
    <row r="237" spans="2:8" x14ac:dyDescent="0.25">
      <c r="B237" s="67"/>
      <c r="C237" s="67">
        <v>32</v>
      </c>
      <c r="D237" s="67"/>
      <c r="E237" s="67" t="s">
        <v>56</v>
      </c>
      <c r="F237" s="65">
        <f>F238</f>
        <v>20000</v>
      </c>
      <c r="G237" s="65">
        <f t="shared" si="27"/>
        <v>0</v>
      </c>
      <c r="H237" s="65">
        <f t="shared" si="27"/>
        <v>20000</v>
      </c>
    </row>
    <row r="238" spans="2:8" x14ac:dyDescent="0.25">
      <c r="B238" s="68"/>
      <c r="C238" s="68"/>
      <c r="D238" s="68">
        <v>323</v>
      </c>
      <c r="E238" s="68" t="s">
        <v>60</v>
      </c>
      <c r="F238" s="69">
        <v>20000</v>
      </c>
      <c r="G238" s="69"/>
      <c r="H238" s="69">
        <f>F238+G238</f>
        <v>20000</v>
      </c>
    </row>
    <row r="239" spans="2:8" ht="26.25" x14ac:dyDescent="0.25">
      <c r="B239" s="101"/>
      <c r="C239" s="101"/>
      <c r="D239" s="75"/>
      <c r="E239" s="79" t="s">
        <v>140</v>
      </c>
      <c r="F239" s="62">
        <f>F241</f>
        <v>13250</v>
      </c>
      <c r="G239" s="62">
        <f>G241</f>
        <v>1150</v>
      </c>
      <c r="H239" s="62">
        <f>H241</f>
        <v>14400</v>
      </c>
    </row>
    <row r="240" spans="2:8" x14ac:dyDescent="0.25">
      <c r="B240" s="101"/>
      <c r="C240" s="101"/>
      <c r="D240" s="75"/>
      <c r="E240" s="63" t="s">
        <v>122</v>
      </c>
      <c r="F240" s="65">
        <v>13250</v>
      </c>
      <c r="G240" s="69"/>
      <c r="H240" s="65">
        <v>14400</v>
      </c>
    </row>
    <row r="241" spans="2:8" x14ac:dyDescent="0.25">
      <c r="B241" s="67">
        <v>3</v>
      </c>
      <c r="C241" s="67"/>
      <c r="D241" s="68"/>
      <c r="E241" s="95" t="s">
        <v>49</v>
      </c>
      <c r="F241" s="65">
        <f>F242</f>
        <v>13250</v>
      </c>
      <c r="G241" s="65">
        <f t="shared" ref="G241:H242" si="28">G242</f>
        <v>1150</v>
      </c>
      <c r="H241" s="65">
        <f t="shared" si="28"/>
        <v>14400</v>
      </c>
    </row>
    <row r="242" spans="2:8" x14ac:dyDescent="0.25">
      <c r="B242" s="67"/>
      <c r="C242" s="67">
        <v>32</v>
      </c>
      <c r="D242" s="68"/>
      <c r="E242" s="95" t="s">
        <v>56</v>
      </c>
      <c r="F242" s="65">
        <f>F243</f>
        <v>13250</v>
      </c>
      <c r="G242" s="65">
        <f t="shared" si="28"/>
        <v>1150</v>
      </c>
      <c r="H242" s="65">
        <f t="shared" si="28"/>
        <v>14400</v>
      </c>
    </row>
    <row r="243" spans="2:8" x14ac:dyDescent="0.25">
      <c r="B243" s="102"/>
      <c r="C243" s="102"/>
      <c r="D243" s="68">
        <v>323</v>
      </c>
      <c r="E243" s="96" t="s">
        <v>60</v>
      </c>
      <c r="F243" s="69">
        <v>13250</v>
      </c>
      <c r="G243" s="93">
        <v>1150</v>
      </c>
      <c r="H243" s="69">
        <f>F243+G243</f>
        <v>14400</v>
      </c>
    </row>
    <row r="244" spans="2:8" x14ac:dyDescent="0.25">
      <c r="B244" s="72"/>
      <c r="C244" s="72"/>
      <c r="D244" s="73"/>
      <c r="E244" s="79" t="s">
        <v>141</v>
      </c>
      <c r="F244" s="62">
        <f>F246+F250</f>
        <v>335900</v>
      </c>
      <c r="G244" s="62">
        <f t="shared" ref="G244" si="29">G246+G250</f>
        <v>0</v>
      </c>
      <c r="H244" s="62">
        <f>H246+H250</f>
        <v>335900</v>
      </c>
    </row>
    <row r="245" spans="2:8" x14ac:dyDescent="0.25">
      <c r="B245" s="72"/>
      <c r="C245" s="72"/>
      <c r="D245" s="73"/>
      <c r="E245" s="63" t="s">
        <v>122</v>
      </c>
      <c r="F245" s="65">
        <v>211000</v>
      </c>
      <c r="G245" s="65"/>
      <c r="H245" s="65">
        <v>335900</v>
      </c>
    </row>
    <row r="246" spans="2:8" x14ac:dyDescent="0.25">
      <c r="B246" s="67">
        <v>3</v>
      </c>
      <c r="C246" s="67"/>
      <c r="D246" s="67"/>
      <c r="E246" s="67" t="s">
        <v>49</v>
      </c>
      <c r="F246" s="65">
        <f>F247</f>
        <v>11000</v>
      </c>
      <c r="G246" s="65">
        <f t="shared" ref="G246:H246" si="30">G247</f>
        <v>0</v>
      </c>
      <c r="H246" s="65">
        <f t="shared" si="30"/>
        <v>11000</v>
      </c>
    </row>
    <row r="247" spans="2:8" x14ac:dyDescent="0.25">
      <c r="B247" s="67"/>
      <c r="C247" s="67">
        <v>32</v>
      </c>
      <c r="D247" s="67"/>
      <c r="E247" s="67" t="s">
        <v>56</v>
      </c>
      <c r="F247" s="65">
        <f>F249+F248</f>
        <v>11000</v>
      </c>
      <c r="G247" s="65">
        <f t="shared" ref="G247:H247" si="31">G249+G248</f>
        <v>0</v>
      </c>
      <c r="H247" s="65">
        <f t="shared" si="31"/>
        <v>11000</v>
      </c>
    </row>
    <row r="248" spans="2:8" x14ac:dyDescent="0.25">
      <c r="B248" s="67"/>
      <c r="C248" s="67"/>
      <c r="D248" s="68">
        <v>322</v>
      </c>
      <c r="E248" s="68" t="s">
        <v>58</v>
      </c>
      <c r="F248" s="69">
        <v>5500</v>
      </c>
      <c r="G248" s="65"/>
      <c r="H248" s="69">
        <f>F248+G248</f>
        <v>5500</v>
      </c>
    </row>
    <row r="249" spans="2:8" x14ac:dyDescent="0.25">
      <c r="B249" s="68"/>
      <c r="C249" s="68"/>
      <c r="D249" s="68">
        <v>323</v>
      </c>
      <c r="E249" s="68" t="s">
        <v>60</v>
      </c>
      <c r="F249" s="69">
        <v>5500</v>
      </c>
      <c r="G249" s="69"/>
      <c r="H249" s="69">
        <f>F249+G249</f>
        <v>5500</v>
      </c>
    </row>
    <row r="250" spans="2:8" ht="26.25" x14ac:dyDescent="0.25">
      <c r="B250" s="67">
        <v>4</v>
      </c>
      <c r="C250" s="67"/>
      <c r="D250" s="67"/>
      <c r="E250" s="95" t="s">
        <v>75</v>
      </c>
      <c r="F250" s="65">
        <f>F251</f>
        <v>324900</v>
      </c>
      <c r="G250" s="65">
        <f t="shared" ref="G250:H250" si="32">G251</f>
        <v>0</v>
      </c>
      <c r="H250" s="65">
        <f t="shared" si="32"/>
        <v>324900</v>
      </c>
    </row>
    <row r="251" spans="2:8" ht="26.25" x14ac:dyDescent="0.25">
      <c r="B251" s="67"/>
      <c r="C251" s="67">
        <v>42</v>
      </c>
      <c r="D251" s="67"/>
      <c r="E251" s="95" t="s">
        <v>80</v>
      </c>
      <c r="F251" s="65">
        <f>F253+F252</f>
        <v>324900</v>
      </c>
      <c r="G251" s="65">
        <f>G253+G252</f>
        <v>0</v>
      </c>
      <c r="H251" s="65">
        <f>H253+H252</f>
        <v>324900</v>
      </c>
    </row>
    <row r="252" spans="2:8" x14ac:dyDescent="0.25">
      <c r="B252" s="67"/>
      <c r="C252" s="67"/>
      <c r="D252" s="68">
        <v>421</v>
      </c>
      <c r="E252" s="96" t="s">
        <v>82</v>
      </c>
      <c r="F252" s="69">
        <v>324900</v>
      </c>
      <c r="G252" s="70"/>
      <c r="H252" s="69">
        <f>F252+G252</f>
        <v>324900</v>
      </c>
    </row>
    <row r="253" spans="2:8" x14ac:dyDescent="0.25">
      <c r="B253" s="68"/>
      <c r="C253" s="68"/>
      <c r="D253" s="68">
        <v>422</v>
      </c>
      <c r="E253" s="68" t="s">
        <v>83</v>
      </c>
      <c r="F253" s="69"/>
      <c r="G253" s="69"/>
      <c r="H253" s="69">
        <f>F253+G253</f>
        <v>0</v>
      </c>
    </row>
    <row r="254" spans="2:8" ht="26.25" x14ac:dyDescent="0.25">
      <c r="B254" s="101"/>
      <c r="C254" s="101"/>
      <c r="D254" s="75"/>
      <c r="E254" s="79" t="s">
        <v>142</v>
      </c>
      <c r="F254" s="62">
        <f>F256</f>
        <v>0</v>
      </c>
      <c r="G254" s="62">
        <f>G256</f>
        <v>1875</v>
      </c>
      <c r="H254" s="62">
        <f>H256</f>
        <v>1875</v>
      </c>
    </row>
    <row r="255" spans="2:8" x14ac:dyDescent="0.25">
      <c r="B255" s="101"/>
      <c r="C255" s="101"/>
      <c r="D255" s="75"/>
      <c r="E255" s="63" t="s">
        <v>122</v>
      </c>
      <c r="F255" s="65">
        <v>0</v>
      </c>
      <c r="G255" s="69"/>
      <c r="H255" s="65">
        <v>1875</v>
      </c>
    </row>
    <row r="256" spans="2:8" x14ac:dyDescent="0.25">
      <c r="B256" s="67">
        <v>3</v>
      </c>
      <c r="C256" s="67"/>
      <c r="D256" s="68"/>
      <c r="E256" s="95" t="s">
        <v>49</v>
      </c>
      <c r="F256" s="65">
        <f>F257</f>
        <v>0</v>
      </c>
      <c r="G256" s="65">
        <f t="shared" ref="G256:H257" si="33">G257</f>
        <v>1875</v>
      </c>
      <c r="H256" s="65">
        <f t="shared" si="33"/>
        <v>1875</v>
      </c>
    </row>
    <row r="257" spans="1:8" x14ac:dyDescent="0.25">
      <c r="B257" s="67"/>
      <c r="C257" s="67">
        <v>32</v>
      </c>
      <c r="D257" s="68"/>
      <c r="E257" s="95" t="s">
        <v>56</v>
      </c>
      <c r="F257" s="65">
        <f>F258</f>
        <v>0</v>
      </c>
      <c r="G257" s="65">
        <f t="shared" si="33"/>
        <v>1875</v>
      </c>
      <c r="H257" s="65">
        <f t="shared" si="33"/>
        <v>1875</v>
      </c>
    </row>
    <row r="258" spans="1:8" x14ac:dyDescent="0.25">
      <c r="B258" s="102"/>
      <c r="C258" s="102"/>
      <c r="D258" s="68">
        <v>323</v>
      </c>
      <c r="E258" s="96" t="s">
        <v>60</v>
      </c>
      <c r="F258" s="69"/>
      <c r="G258" s="93">
        <v>1875</v>
      </c>
      <c r="H258" s="69">
        <f>F258+G258</f>
        <v>1875</v>
      </c>
    </row>
    <row r="259" spans="1:8" ht="26.25" x14ac:dyDescent="0.25">
      <c r="A259" s="103"/>
      <c r="B259" s="74"/>
      <c r="C259" s="74"/>
      <c r="D259" s="74"/>
      <c r="E259" s="104" t="s">
        <v>143</v>
      </c>
      <c r="F259" s="78">
        <f>F262</f>
        <v>0</v>
      </c>
      <c r="G259" s="78">
        <f>G262</f>
        <v>18117.870000000003</v>
      </c>
      <c r="H259" s="78">
        <f>H262</f>
        <v>18117.870000000003</v>
      </c>
    </row>
    <row r="260" spans="1:8" x14ac:dyDescent="0.25">
      <c r="B260" s="74"/>
      <c r="C260" s="74"/>
      <c r="D260" s="74"/>
      <c r="E260" s="90" t="s">
        <v>122</v>
      </c>
      <c r="F260" s="91"/>
      <c r="G260" s="91"/>
      <c r="H260" s="91"/>
    </row>
    <row r="261" spans="1:8" x14ac:dyDescent="0.25">
      <c r="B261" s="74"/>
      <c r="C261" s="74"/>
      <c r="D261" s="74"/>
      <c r="E261" s="92" t="s">
        <v>127</v>
      </c>
      <c r="F261" s="65"/>
      <c r="G261" s="65"/>
      <c r="H261" s="65">
        <v>18117.87</v>
      </c>
    </row>
    <row r="262" spans="1:8" x14ac:dyDescent="0.25">
      <c r="B262" s="67">
        <v>3</v>
      </c>
      <c r="C262" s="67"/>
      <c r="D262" s="67"/>
      <c r="E262" s="67" t="s">
        <v>49</v>
      </c>
      <c r="F262" s="65">
        <f>F263+F266</f>
        <v>0</v>
      </c>
      <c r="G262" s="65">
        <f>G263+G266</f>
        <v>18117.870000000003</v>
      </c>
      <c r="H262" s="65">
        <f>H263+H266</f>
        <v>18117.870000000003</v>
      </c>
    </row>
    <row r="263" spans="1:8" x14ac:dyDescent="0.25">
      <c r="B263" s="67"/>
      <c r="C263" s="67">
        <v>31</v>
      </c>
      <c r="D263" s="67"/>
      <c r="E263" s="67" t="s">
        <v>51</v>
      </c>
      <c r="F263" s="65">
        <f>F264+F265</f>
        <v>0</v>
      </c>
      <c r="G263" s="65">
        <f>G264+G265</f>
        <v>16677.560000000001</v>
      </c>
      <c r="H263" s="65">
        <f>H264+H265</f>
        <v>16677.560000000001</v>
      </c>
    </row>
    <row r="264" spans="1:8" x14ac:dyDescent="0.25">
      <c r="B264" s="68"/>
      <c r="C264" s="68"/>
      <c r="D264" s="68">
        <v>311</v>
      </c>
      <c r="E264" s="68" t="s">
        <v>133</v>
      </c>
      <c r="F264" s="69"/>
      <c r="G264" s="93">
        <v>14315.51</v>
      </c>
      <c r="H264" s="69">
        <f>F264+G264</f>
        <v>14315.51</v>
      </c>
    </row>
    <row r="265" spans="1:8" x14ac:dyDescent="0.25">
      <c r="B265" s="68"/>
      <c r="C265" s="68"/>
      <c r="D265" s="68">
        <v>313</v>
      </c>
      <c r="E265" s="68" t="s">
        <v>55</v>
      </c>
      <c r="F265" s="69"/>
      <c r="G265" s="93">
        <v>2362.0500000000002</v>
      </c>
      <c r="H265" s="69">
        <f>F265+G265</f>
        <v>2362.0500000000002</v>
      </c>
    </row>
    <row r="266" spans="1:8" x14ac:dyDescent="0.25">
      <c r="B266" s="68"/>
      <c r="C266" s="67">
        <v>32</v>
      </c>
      <c r="D266" s="67"/>
      <c r="E266" s="67" t="s">
        <v>56</v>
      </c>
      <c r="F266" s="65">
        <f>F268+F267</f>
        <v>0</v>
      </c>
      <c r="G266" s="94">
        <f t="shared" ref="G266:H266" si="34">G268+G267</f>
        <v>1440.31</v>
      </c>
      <c r="H266" s="65">
        <f t="shared" si="34"/>
        <v>1440.31</v>
      </c>
    </row>
    <row r="267" spans="1:8" x14ac:dyDescent="0.25">
      <c r="B267" s="68"/>
      <c r="C267" s="68"/>
      <c r="D267" s="68">
        <v>321</v>
      </c>
      <c r="E267" s="68" t="s">
        <v>144</v>
      </c>
      <c r="F267" s="69"/>
      <c r="G267" s="93">
        <v>990.31</v>
      </c>
      <c r="H267" s="69">
        <f>F267+G267</f>
        <v>990.31</v>
      </c>
    </row>
    <row r="268" spans="1:8" x14ac:dyDescent="0.25">
      <c r="B268" s="68"/>
      <c r="C268" s="68"/>
      <c r="D268" s="68">
        <v>322</v>
      </c>
      <c r="E268" s="68" t="s">
        <v>58</v>
      </c>
      <c r="F268" s="69"/>
      <c r="G268" s="93">
        <v>450</v>
      </c>
      <c r="H268" s="69">
        <f>F268+G268</f>
        <v>450</v>
      </c>
    </row>
    <row r="269" spans="1:8" ht="25.5" x14ac:dyDescent="0.25">
      <c r="B269" s="82"/>
      <c r="C269" s="82"/>
      <c r="D269" s="82"/>
      <c r="E269" s="105" t="s">
        <v>145</v>
      </c>
      <c r="F269" s="84">
        <f>F271</f>
        <v>200500</v>
      </c>
      <c r="G269" s="84">
        <f t="shared" ref="G269:H269" si="35">G271</f>
        <v>15000</v>
      </c>
      <c r="H269" s="84">
        <f t="shared" si="35"/>
        <v>215500</v>
      </c>
    </row>
    <row r="270" spans="1:8" ht="25.5" x14ac:dyDescent="0.25">
      <c r="B270" s="22"/>
      <c r="C270" s="22"/>
      <c r="D270" s="22"/>
      <c r="E270" s="27" t="s">
        <v>146</v>
      </c>
      <c r="F270" s="65"/>
      <c r="G270" s="65"/>
      <c r="H270" s="65"/>
    </row>
    <row r="271" spans="1:8" ht="25.5" x14ac:dyDescent="0.25">
      <c r="B271" s="86"/>
      <c r="C271" s="86"/>
      <c r="D271" s="86"/>
      <c r="E271" s="106" t="s">
        <v>147</v>
      </c>
      <c r="F271" s="88">
        <f>F272+F277+F286+F291+F296</f>
        <v>200500</v>
      </c>
      <c r="G271" s="88">
        <f t="shared" ref="G271:H271" si="36">G272+G277+G286+G291+G296</f>
        <v>15000</v>
      </c>
      <c r="H271" s="88">
        <f t="shared" si="36"/>
        <v>215500</v>
      </c>
    </row>
    <row r="272" spans="1:8" x14ac:dyDescent="0.25">
      <c r="B272" s="107"/>
      <c r="C272" s="107"/>
      <c r="D272" s="108"/>
      <c r="E272" s="109" t="s">
        <v>148</v>
      </c>
      <c r="F272" s="62">
        <f>F274</f>
        <v>3000</v>
      </c>
      <c r="G272" s="62">
        <f t="shared" ref="G272:H272" si="37">G274</f>
        <v>0</v>
      </c>
      <c r="H272" s="62">
        <f t="shared" si="37"/>
        <v>3000</v>
      </c>
    </row>
    <row r="273" spans="2:8" x14ac:dyDescent="0.25">
      <c r="B273" s="107"/>
      <c r="C273" s="107"/>
      <c r="D273" s="108"/>
      <c r="E273" s="63" t="s">
        <v>122</v>
      </c>
      <c r="F273" s="65">
        <v>3000</v>
      </c>
      <c r="G273" s="65"/>
      <c r="H273" s="65">
        <v>3000</v>
      </c>
    </row>
    <row r="274" spans="2:8" x14ac:dyDescent="0.25">
      <c r="B274" s="67">
        <v>3</v>
      </c>
      <c r="C274" s="67"/>
      <c r="D274" s="67"/>
      <c r="E274" s="67" t="s">
        <v>49</v>
      </c>
      <c r="F274" s="65">
        <f>F275</f>
        <v>3000</v>
      </c>
      <c r="G274" s="65">
        <f t="shared" ref="G274:H275" si="38">G275</f>
        <v>0</v>
      </c>
      <c r="H274" s="65">
        <f t="shared" si="38"/>
        <v>3000</v>
      </c>
    </row>
    <row r="275" spans="2:8" x14ac:dyDescent="0.25">
      <c r="B275" s="67"/>
      <c r="C275" s="67">
        <v>38</v>
      </c>
      <c r="D275" s="67"/>
      <c r="E275" s="67" t="s">
        <v>72</v>
      </c>
      <c r="F275" s="65">
        <f>F276</f>
        <v>3000</v>
      </c>
      <c r="G275" s="65">
        <f t="shared" si="38"/>
        <v>0</v>
      </c>
      <c r="H275" s="65">
        <f t="shared" si="38"/>
        <v>3000</v>
      </c>
    </row>
    <row r="276" spans="2:8" x14ac:dyDescent="0.25">
      <c r="B276" s="102"/>
      <c r="C276" s="102"/>
      <c r="D276" s="68">
        <v>381</v>
      </c>
      <c r="E276" s="96" t="s">
        <v>73</v>
      </c>
      <c r="F276" s="69">
        <v>3000</v>
      </c>
      <c r="G276" s="69"/>
      <c r="H276" s="69">
        <f>F276+G276</f>
        <v>3000</v>
      </c>
    </row>
    <row r="277" spans="2:8" x14ac:dyDescent="0.25">
      <c r="B277" s="107"/>
      <c r="C277" s="107"/>
      <c r="D277" s="108"/>
      <c r="E277" s="109" t="s">
        <v>149</v>
      </c>
      <c r="F277" s="62">
        <f>F280</f>
        <v>109000</v>
      </c>
      <c r="G277" s="62">
        <f t="shared" ref="G277:H277" si="39">G280</f>
        <v>15000</v>
      </c>
      <c r="H277" s="62">
        <f t="shared" si="39"/>
        <v>124000</v>
      </c>
    </row>
    <row r="278" spans="2:8" x14ac:dyDescent="0.25">
      <c r="B278" s="107"/>
      <c r="C278" s="107"/>
      <c r="D278" s="108"/>
      <c r="E278" s="63" t="s">
        <v>150</v>
      </c>
      <c r="F278" s="65">
        <f>109000-40000</f>
        <v>69000</v>
      </c>
      <c r="G278" s="65"/>
      <c r="H278" s="65">
        <v>84000</v>
      </c>
    </row>
    <row r="279" spans="2:8" x14ac:dyDescent="0.25">
      <c r="B279" s="107"/>
      <c r="C279" s="107"/>
      <c r="D279" s="108"/>
      <c r="E279" s="63" t="s">
        <v>151</v>
      </c>
      <c r="F279" s="65">
        <v>40000</v>
      </c>
      <c r="G279" s="65"/>
      <c r="H279" s="65">
        <v>40000</v>
      </c>
    </row>
    <row r="280" spans="2:8" x14ac:dyDescent="0.25">
      <c r="B280" s="67">
        <v>3</v>
      </c>
      <c r="C280" s="67"/>
      <c r="D280" s="67"/>
      <c r="E280" s="67" t="s">
        <v>49</v>
      </c>
      <c r="F280" s="65">
        <f>F281+F283</f>
        <v>109000</v>
      </c>
      <c r="G280" s="65">
        <f t="shared" ref="G280:H280" si="40">G281+G283</f>
        <v>15000</v>
      </c>
      <c r="H280" s="65">
        <f t="shared" si="40"/>
        <v>124000</v>
      </c>
    </row>
    <row r="281" spans="2:8" ht="26.25" x14ac:dyDescent="0.25">
      <c r="B281" s="67"/>
      <c r="C281" s="67">
        <v>36</v>
      </c>
      <c r="D281" s="67"/>
      <c r="E281" s="95" t="s">
        <v>68</v>
      </c>
      <c r="F281" s="65">
        <f>F282</f>
        <v>40000</v>
      </c>
      <c r="G281" s="65">
        <f t="shared" ref="G281:H281" si="41">G282</f>
        <v>0</v>
      </c>
      <c r="H281" s="65">
        <f t="shared" si="41"/>
        <v>40000</v>
      </c>
    </row>
    <row r="282" spans="2:8" x14ac:dyDescent="0.25">
      <c r="B282" s="67"/>
      <c r="C282" s="67"/>
      <c r="D282" s="68">
        <v>363</v>
      </c>
      <c r="E282" s="68" t="s">
        <v>69</v>
      </c>
      <c r="F282" s="69">
        <v>40000</v>
      </c>
      <c r="G282" s="69"/>
      <c r="H282" s="69">
        <f>F282+G282</f>
        <v>40000</v>
      </c>
    </row>
    <row r="283" spans="2:8" x14ac:dyDescent="0.25">
      <c r="B283" s="67"/>
      <c r="C283" s="67">
        <v>38</v>
      </c>
      <c r="D283" s="67"/>
      <c r="E283" s="67" t="s">
        <v>72</v>
      </c>
      <c r="F283" s="65">
        <f>F284</f>
        <v>69000</v>
      </c>
      <c r="G283" s="65">
        <f>G284+G285</f>
        <v>15000</v>
      </c>
      <c r="H283" s="65">
        <f>H284+H285</f>
        <v>84000</v>
      </c>
    </row>
    <row r="284" spans="2:8" x14ac:dyDescent="0.25">
      <c r="B284" s="102"/>
      <c r="C284" s="102"/>
      <c r="D284" s="68">
        <v>381</v>
      </c>
      <c r="E284" s="96" t="s">
        <v>73</v>
      </c>
      <c r="F284" s="69">
        <f>14000+20000+12000+12000+11000</f>
        <v>69000</v>
      </c>
      <c r="G284" s="69"/>
      <c r="H284" s="69">
        <f>F284+G284</f>
        <v>69000</v>
      </c>
    </row>
    <row r="285" spans="2:8" x14ac:dyDescent="0.25">
      <c r="B285" s="102"/>
      <c r="C285" s="102"/>
      <c r="D285" s="68">
        <v>382</v>
      </c>
      <c r="E285" s="96" t="s">
        <v>74</v>
      </c>
      <c r="F285" s="69"/>
      <c r="G285" s="69">
        <v>15000</v>
      </c>
      <c r="H285" s="69">
        <f>F285+G285</f>
        <v>15000</v>
      </c>
    </row>
    <row r="286" spans="2:8" ht="26.25" x14ac:dyDescent="0.25">
      <c r="B286" s="107"/>
      <c r="C286" s="107"/>
      <c r="D286" s="107"/>
      <c r="E286" s="110" t="s">
        <v>152</v>
      </c>
      <c r="F286" s="111">
        <f>F288</f>
        <v>1000</v>
      </c>
      <c r="G286" s="111">
        <f t="shared" ref="G286:H286" si="42">G288</f>
        <v>0</v>
      </c>
      <c r="H286" s="111">
        <f t="shared" si="42"/>
        <v>1000</v>
      </c>
    </row>
    <row r="287" spans="2:8" x14ac:dyDescent="0.25">
      <c r="B287" s="107"/>
      <c r="C287" s="107"/>
      <c r="D287" s="107"/>
      <c r="E287" s="63" t="s">
        <v>122</v>
      </c>
      <c r="F287" s="65">
        <v>1000</v>
      </c>
      <c r="G287" s="65"/>
      <c r="H287" s="65">
        <v>1000</v>
      </c>
    </row>
    <row r="288" spans="2:8" x14ac:dyDescent="0.25">
      <c r="B288" s="67">
        <v>3</v>
      </c>
      <c r="C288" s="67"/>
      <c r="D288" s="67"/>
      <c r="E288" s="67" t="s">
        <v>49</v>
      </c>
      <c r="F288" s="65">
        <f>F289</f>
        <v>1000</v>
      </c>
      <c r="G288" s="65">
        <f t="shared" ref="G288:H289" si="43">G289</f>
        <v>0</v>
      </c>
      <c r="H288" s="65">
        <f t="shared" si="43"/>
        <v>1000</v>
      </c>
    </row>
    <row r="289" spans="1:8" x14ac:dyDescent="0.25">
      <c r="B289" s="67"/>
      <c r="C289" s="67">
        <v>38</v>
      </c>
      <c r="D289" s="67"/>
      <c r="E289" s="67" t="s">
        <v>72</v>
      </c>
      <c r="F289" s="65">
        <f>F290</f>
        <v>1000</v>
      </c>
      <c r="G289" s="65">
        <f t="shared" si="43"/>
        <v>0</v>
      </c>
      <c r="H289" s="65">
        <f t="shared" si="43"/>
        <v>1000</v>
      </c>
    </row>
    <row r="290" spans="1:8" x14ac:dyDescent="0.25">
      <c r="B290" s="102"/>
      <c r="C290" s="102"/>
      <c r="D290" s="68">
        <v>381</v>
      </c>
      <c r="E290" s="96" t="s">
        <v>73</v>
      </c>
      <c r="F290" s="69">
        <v>1000</v>
      </c>
      <c r="G290" s="69"/>
      <c r="H290" s="69">
        <f>F290+G290</f>
        <v>1000</v>
      </c>
    </row>
    <row r="291" spans="1:8" x14ac:dyDescent="0.25">
      <c r="B291" s="107"/>
      <c r="C291" s="107"/>
      <c r="D291" s="107"/>
      <c r="E291" s="112" t="s">
        <v>153</v>
      </c>
      <c r="F291" s="62">
        <f>F293</f>
        <v>7500</v>
      </c>
      <c r="G291" s="62">
        <f t="shared" ref="G291:H291" si="44">G293</f>
        <v>0</v>
      </c>
      <c r="H291" s="62">
        <f t="shared" si="44"/>
        <v>7500</v>
      </c>
    </row>
    <row r="292" spans="1:8" x14ac:dyDescent="0.25">
      <c r="B292" s="107"/>
      <c r="C292" s="107"/>
      <c r="D292" s="107"/>
      <c r="E292" s="63" t="s">
        <v>122</v>
      </c>
      <c r="F292" s="65">
        <v>7500</v>
      </c>
      <c r="G292" s="65"/>
      <c r="H292" s="65">
        <v>7500</v>
      </c>
    </row>
    <row r="293" spans="1:8" x14ac:dyDescent="0.25">
      <c r="B293" s="67">
        <v>3</v>
      </c>
      <c r="C293" s="67"/>
      <c r="D293" s="67"/>
      <c r="E293" s="67" t="s">
        <v>49</v>
      </c>
      <c r="F293" s="65">
        <f>F294</f>
        <v>7500</v>
      </c>
      <c r="G293" s="65">
        <f t="shared" ref="G293:H294" si="45">G294</f>
        <v>0</v>
      </c>
      <c r="H293" s="65">
        <f t="shared" si="45"/>
        <v>7500</v>
      </c>
    </row>
    <row r="294" spans="1:8" x14ac:dyDescent="0.25">
      <c r="B294" s="67"/>
      <c r="C294" s="67">
        <v>38</v>
      </c>
      <c r="D294" s="67"/>
      <c r="E294" s="67" t="s">
        <v>72</v>
      </c>
      <c r="F294" s="65">
        <f>F295</f>
        <v>7500</v>
      </c>
      <c r="G294" s="65">
        <f t="shared" si="45"/>
        <v>0</v>
      </c>
      <c r="H294" s="65">
        <f t="shared" si="45"/>
        <v>7500</v>
      </c>
    </row>
    <row r="295" spans="1:8" x14ac:dyDescent="0.25">
      <c r="B295" s="102"/>
      <c r="C295" s="102"/>
      <c r="D295" s="68">
        <v>381</v>
      </c>
      <c r="E295" s="96" t="s">
        <v>73</v>
      </c>
      <c r="F295" s="69">
        <v>7500</v>
      </c>
      <c r="G295" s="69"/>
      <c r="H295" s="69">
        <f>F295+G295</f>
        <v>7500</v>
      </c>
    </row>
    <row r="296" spans="1:8" ht="26.25" x14ac:dyDescent="0.25">
      <c r="B296" s="113"/>
      <c r="C296" s="113"/>
      <c r="D296" s="114"/>
      <c r="E296" s="115" t="s">
        <v>154</v>
      </c>
      <c r="F296" s="78">
        <f>F298</f>
        <v>80000</v>
      </c>
      <c r="G296" s="78">
        <f t="shared" ref="G296:H296" si="46">G298</f>
        <v>0</v>
      </c>
      <c r="H296" s="78">
        <f t="shared" si="46"/>
        <v>80000</v>
      </c>
    </row>
    <row r="297" spans="1:8" x14ac:dyDescent="0.25">
      <c r="A297" s="2"/>
      <c r="B297" s="116"/>
      <c r="C297" s="116"/>
      <c r="D297" s="117"/>
      <c r="E297" s="63" t="s">
        <v>122</v>
      </c>
      <c r="F297" s="64">
        <v>80000</v>
      </c>
      <c r="G297" s="64"/>
      <c r="H297" s="64">
        <v>80000</v>
      </c>
    </row>
    <row r="298" spans="1:8" x14ac:dyDescent="0.25">
      <c r="B298" s="67">
        <v>3</v>
      </c>
      <c r="C298" s="102"/>
      <c r="D298" s="68"/>
      <c r="E298" s="67" t="s">
        <v>49</v>
      </c>
      <c r="F298" s="65">
        <f>F299</f>
        <v>80000</v>
      </c>
      <c r="G298" s="65">
        <f t="shared" ref="G298:H299" si="47">G299</f>
        <v>0</v>
      </c>
      <c r="H298" s="65">
        <f t="shared" si="47"/>
        <v>80000</v>
      </c>
    </row>
    <row r="299" spans="1:8" x14ac:dyDescent="0.25">
      <c r="B299" s="102"/>
      <c r="C299" s="67">
        <v>32</v>
      </c>
      <c r="D299" s="68"/>
      <c r="E299" s="95" t="s">
        <v>56</v>
      </c>
      <c r="F299" s="65">
        <f>F300</f>
        <v>80000</v>
      </c>
      <c r="G299" s="65">
        <f t="shared" si="47"/>
        <v>0</v>
      </c>
      <c r="H299" s="65">
        <f t="shared" si="47"/>
        <v>80000</v>
      </c>
    </row>
    <row r="300" spans="1:8" x14ac:dyDescent="0.25">
      <c r="B300" s="102"/>
      <c r="C300" s="102"/>
      <c r="D300" s="68">
        <v>323</v>
      </c>
      <c r="E300" s="96" t="s">
        <v>60</v>
      </c>
      <c r="F300" s="69">
        <v>80000</v>
      </c>
      <c r="G300" s="69"/>
      <c r="H300" s="69">
        <f>F300+G300</f>
        <v>80000</v>
      </c>
    </row>
    <row r="301" spans="1:8" ht="25.5" x14ac:dyDescent="0.25">
      <c r="B301" s="118"/>
      <c r="C301" s="118"/>
      <c r="D301" s="118"/>
      <c r="E301" s="119" t="s">
        <v>155</v>
      </c>
      <c r="F301" s="84">
        <f>F303</f>
        <v>2384324.27</v>
      </c>
      <c r="G301" s="84">
        <f t="shared" ref="G301:H301" si="48">G303</f>
        <v>82960</v>
      </c>
      <c r="H301" s="84">
        <f t="shared" si="48"/>
        <v>2467284.27</v>
      </c>
    </row>
    <row r="302" spans="1:8" ht="25.5" x14ac:dyDescent="0.25">
      <c r="B302" s="67"/>
      <c r="C302" s="67"/>
      <c r="D302" s="67"/>
      <c r="E302" s="120" t="s">
        <v>156</v>
      </c>
      <c r="F302" s="65"/>
      <c r="G302" s="65"/>
      <c r="H302" s="65"/>
    </row>
    <row r="303" spans="1:8" ht="25.5" x14ac:dyDescent="0.25">
      <c r="B303" s="121"/>
      <c r="C303" s="121"/>
      <c r="D303" s="121"/>
      <c r="E303" s="122" t="s">
        <v>157</v>
      </c>
      <c r="F303" s="88">
        <f>F304+F311+F324+F329+F337+F345+F350+F363+F355+F368+F373+F381+F386+F392</f>
        <v>2384324.27</v>
      </c>
      <c r="G303" s="88">
        <f>G304+G311+G324+G329+G337+G345+G350+G363+G355+G368+G373+G381+G386+G392</f>
        <v>82960</v>
      </c>
      <c r="H303" s="88">
        <f>H304+H311+H324+H329+H337+H345+H350+H363+H355+H368+H373+H381+H386+H392</f>
        <v>2467284.27</v>
      </c>
    </row>
    <row r="304" spans="1:8" x14ac:dyDescent="0.25">
      <c r="B304" s="72"/>
      <c r="C304" s="72"/>
      <c r="D304" s="72"/>
      <c r="E304" s="79" t="s">
        <v>158</v>
      </c>
      <c r="F304" s="62">
        <f>F306</f>
        <v>160000</v>
      </c>
      <c r="G304" s="62">
        <f t="shared" ref="G304:H304" si="49">G306</f>
        <v>0</v>
      </c>
      <c r="H304" s="62">
        <f t="shared" si="49"/>
        <v>160000</v>
      </c>
    </row>
    <row r="305" spans="2:8" x14ac:dyDescent="0.25">
      <c r="B305" s="72"/>
      <c r="C305" s="72"/>
      <c r="D305" s="72"/>
      <c r="E305" s="63" t="s">
        <v>122</v>
      </c>
      <c r="F305" s="65">
        <v>160000</v>
      </c>
      <c r="G305" s="65"/>
      <c r="H305" s="65">
        <v>160000</v>
      </c>
    </row>
    <row r="306" spans="2:8" x14ac:dyDescent="0.25">
      <c r="B306" s="67">
        <v>3</v>
      </c>
      <c r="C306" s="67"/>
      <c r="D306" s="67"/>
      <c r="E306" s="67" t="s">
        <v>49</v>
      </c>
      <c r="F306" s="65">
        <f>F307+F309</f>
        <v>160000</v>
      </c>
      <c r="G306" s="65">
        <f t="shared" ref="G306:H306" si="50">G307+G309</f>
        <v>0</v>
      </c>
      <c r="H306" s="65">
        <f t="shared" si="50"/>
        <v>160000</v>
      </c>
    </row>
    <row r="307" spans="2:8" x14ac:dyDescent="0.25">
      <c r="B307" s="67"/>
      <c r="C307" s="67">
        <v>35</v>
      </c>
      <c r="D307" s="67"/>
      <c r="E307" s="67" t="s">
        <v>66</v>
      </c>
      <c r="F307" s="65">
        <f>F308</f>
        <v>155000</v>
      </c>
      <c r="G307" s="65">
        <f t="shared" ref="G307:H307" si="51">G308</f>
        <v>0</v>
      </c>
      <c r="H307" s="65">
        <f t="shared" si="51"/>
        <v>155000</v>
      </c>
    </row>
    <row r="308" spans="2:8" x14ac:dyDescent="0.25">
      <c r="B308" s="102"/>
      <c r="C308" s="102"/>
      <c r="D308" s="68">
        <v>352</v>
      </c>
      <c r="E308" s="96" t="s">
        <v>159</v>
      </c>
      <c r="F308" s="69">
        <f>15000+130000+10000</f>
        <v>155000</v>
      </c>
      <c r="G308" s="69"/>
      <c r="H308" s="69">
        <f>F308+G308</f>
        <v>155000</v>
      </c>
    </row>
    <row r="309" spans="2:8" x14ac:dyDescent="0.25">
      <c r="B309" s="102"/>
      <c r="C309" s="67">
        <v>38</v>
      </c>
      <c r="D309" s="68"/>
      <c r="E309" s="95" t="s">
        <v>72</v>
      </c>
      <c r="F309" s="65">
        <f>F310</f>
        <v>5000</v>
      </c>
      <c r="G309" s="65">
        <f t="shared" ref="G309:H309" si="52">G310</f>
        <v>0</v>
      </c>
      <c r="H309" s="65">
        <f t="shared" si="52"/>
        <v>5000</v>
      </c>
    </row>
    <row r="310" spans="2:8" ht="26.25" x14ac:dyDescent="0.25">
      <c r="B310" s="22"/>
      <c r="C310" s="22"/>
      <c r="D310" s="22">
        <v>381</v>
      </c>
      <c r="E310" s="23" t="s">
        <v>160</v>
      </c>
      <c r="F310" s="69">
        <v>5000</v>
      </c>
      <c r="G310" s="69"/>
      <c r="H310" s="69">
        <f>F310+G310</f>
        <v>5000</v>
      </c>
    </row>
    <row r="311" spans="2:8" x14ac:dyDescent="0.25">
      <c r="B311" s="101"/>
      <c r="C311" s="74"/>
      <c r="D311" s="74"/>
      <c r="E311" s="123" t="s">
        <v>161</v>
      </c>
      <c r="F311" s="62">
        <f>F315</f>
        <v>1697624.56</v>
      </c>
      <c r="G311" s="62">
        <f>G315+G321</f>
        <v>20560</v>
      </c>
      <c r="H311" s="62">
        <f>H315+H321</f>
        <v>1718184.56</v>
      </c>
    </row>
    <row r="312" spans="2:8" x14ac:dyDescent="0.25">
      <c r="B312" s="101"/>
      <c r="C312" s="74"/>
      <c r="D312" s="74"/>
      <c r="E312" s="63" t="s">
        <v>122</v>
      </c>
      <c r="F312" s="65">
        <f>F311-F314</f>
        <v>210909.20999999996</v>
      </c>
      <c r="G312" s="65"/>
      <c r="H312" s="65">
        <f>H311-H314-H313</f>
        <v>815655.85000000009</v>
      </c>
    </row>
    <row r="313" spans="2:8" x14ac:dyDescent="0.25">
      <c r="B313" s="101"/>
      <c r="C313" s="74"/>
      <c r="D313" s="74"/>
      <c r="E313" s="63" t="s">
        <v>162</v>
      </c>
      <c r="F313" s="65"/>
      <c r="G313" s="65"/>
      <c r="H313" s="65">
        <v>447600</v>
      </c>
    </row>
    <row r="314" spans="2:8" x14ac:dyDescent="0.25">
      <c r="B314" s="101"/>
      <c r="C314" s="74"/>
      <c r="D314" s="74"/>
      <c r="E314" s="63" t="s">
        <v>127</v>
      </c>
      <c r="F314" s="65">
        <f>936715.35+550000</f>
        <v>1486715.35</v>
      </c>
      <c r="G314" s="65"/>
      <c r="H314" s="65">
        <v>454928.71</v>
      </c>
    </row>
    <row r="315" spans="2:8" ht="26.25" x14ac:dyDescent="0.25">
      <c r="B315" s="67">
        <v>4</v>
      </c>
      <c r="C315" s="67"/>
      <c r="D315" s="67"/>
      <c r="E315" s="95" t="s">
        <v>75</v>
      </c>
      <c r="F315" s="65">
        <f>F316</f>
        <v>1697624.56</v>
      </c>
      <c r="G315" s="65">
        <f t="shared" ref="G315:H316" si="53">G316</f>
        <v>0</v>
      </c>
      <c r="H315" s="65">
        <f t="shared" si="53"/>
        <v>1697624.56</v>
      </c>
    </row>
    <row r="316" spans="2:8" ht="26.25" x14ac:dyDescent="0.25">
      <c r="B316" s="68"/>
      <c r="C316" s="67">
        <v>42</v>
      </c>
      <c r="D316" s="68"/>
      <c r="E316" s="95" t="s">
        <v>80</v>
      </c>
      <c r="F316" s="19">
        <f>F317</f>
        <v>1697624.56</v>
      </c>
      <c r="G316" s="19">
        <f t="shared" si="53"/>
        <v>0</v>
      </c>
      <c r="H316" s="19">
        <f t="shared" si="53"/>
        <v>1697624.56</v>
      </c>
    </row>
    <row r="317" spans="2:8" x14ac:dyDescent="0.25">
      <c r="B317" s="68"/>
      <c r="C317" s="68"/>
      <c r="D317" s="68">
        <v>421</v>
      </c>
      <c r="E317" s="96" t="s">
        <v>163</v>
      </c>
      <c r="F317" s="24">
        <f>F318+F319+F320</f>
        <v>1697624.56</v>
      </c>
      <c r="G317" s="69">
        <f>G318+G319+G320</f>
        <v>0</v>
      </c>
      <c r="H317" s="69">
        <f>F317+G317</f>
        <v>1697624.56</v>
      </c>
    </row>
    <row r="318" spans="2:8" ht="26.25" x14ac:dyDescent="0.25">
      <c r="B318" s="74"/>
      <c r="C318" s="74"/>
      <c r="D318" s="74"/>
      <c r="E318" s="96" t="s">
        <v>164</v>
      </c>
      <c r="F318" s="24">
        <v>267671.56</v>
      </c>
      <c r="G318" s="69"/>
      <c r="H318" s="69">
        <f t="shared" ref="H318:H320" si="54">F318+G318</f>
        <v>267671.56</v>
      </c>
    </row>
    <row r="319" spans="2:8" ht="26.25" x14ac:dyDescent="0.25">
      <c r="B319" s="74"/>
      <c r="C319" s="74"/>
      <c r="D319" s="74"/>
      <c r="E319" s="96" t="s">
        <v>165</v>
      </c>
      <c r="F319" s="24">
        <v>837675</v>
      </c>
      <c r="G319" s="69"/>
      <c r="H319" s="69">
        <f t="shared" si="54"/>
        <v>837675</v>
      </c>
    </row>
    <row r="320" spans="2:8" ht="26.25" x14ac:dyDescent="0.25">
      <c r="B320" s="74"/>
      <c r="C320" s="74"/>
      <c r="D320" s="74"/>
      <c r="E320" s="96" t="s">
        <v>166</v>
      </c>
      <c r="F320" s="24">
        <v>592278</v>
      </c>
      <c r="G320" s="69"/>
      <c r="H320" s="69">
        <f t="shared" si="54"/>
        <v>592278</v>
      </c>
    </row>
    <row r="321" spans="2:8" x14ac:dyDescent="0.25">
      <c r="B321" s="124">
        <v>3</v>
      </c>
      <c r="C321" s="124"/>
      <c r="D321" s="124"/>
      <c r="E321" s="124" t="s">
        <v>49</v>
      </c>
      <c r="F321" s="65">
        <f t="shared" ref="F321:H322" si="55">F322</f>
        <v>0</v>
      </c>
      <c r="G321" s="65">
        <f t="shared" si="55"/>
        <v>20560</v>
      </c>
      <c r="H321" s="65">
        <f t="shared" si="55"/>
        <v>20560</v>
      </c>
    </row>
    <row r="322" spans="2:8" x14ac:dyDescent="0.25">
      <c r="B322" s="124"/>
      <c r="C322" s="124">
        <v>32</v>
      </c>
      <c r="D322" s="124"/>
      <c r="E322" s="124" t="s">
        <v>56</v>
      </c>
      <c r="F322" s="65">
        <f t="shared" si="55"/>
        <v>0</v>
      </c>
      <c r="G322" s="65">
        <f t="shared" si="55"/>
        <v>20560</v>
      </c>
      <c r="H322" s="65">
        <f t="shared" si="55"/>
        <v>20560</v>
      </c>
    </row>
    <row r="323" spans="2:8" x14ac:dyDescent="0.25">
      <c r="B323" s="125"/>
      <c r="C323" s="68"/>
      <c r="D323" s="68">
        <v>323</v>
      </c>
      <c r="E323" s="68" t="s">
        <v>60</v>
      </c>
      <c r="F323" s="69"/>
      <c r="G323" s="93">
        <v>20560</v>
      </c>
      <c r="H323" s="69">
        <f>F323+G323</f>
        <v>20560</v>
      </c>
    </row>
    <row r="324" spans="2:8" x14ac:dyDescent="0.25">
      <c r="B324" s="126"/>
      <c r="C324" s="127"/>
      <c r="D324" s="127"/>
      <c r="E324" s="128" t="s">
        <v>167</v>
      </c>
      <c r="F324" s="129">
        <f>F326</f>
        <v>10000</v>
      </c>
      <c r="G324" s="129">
        <f t="shared" ref="G324:H324" si="56">G326</f>
        <v>0</v>
      </c>
      <c r="H324" s="129">
        <f t="shared" si="56"/>
        <v>10000</v>
      </c>
    </row>
    <row r="325" spans="2:8" x14ac:dyDescent="0.25">
      <c r="B325" s="130"/>
      <c r="C325" s="74"/>
      <c r="D325" s="74"/>
      <c r="E325" s="131" t="s">
        <v>122</v>
      </c>
      <c r="F325" s="65">
        <v>10000</v>
      </c>
      <c r="G325" s="65"/>
      <c r="H325" s="65">
        <v>10000</v>
      </c>
    </row>
    <row r="326" spans="2:8" x14ac:dyDescent="0.25">
      <c r="B326" s="124">
        <v>3</v>
      </c>
      <c r="C326" s="124"/>
      <c r="D326" s="124"/>
      <c r="E326" s="124" t="s">
        <v>49</v>
      </c>
      <c r="F326" s="65">
        <f t="shared" ref="F326:H327" si="57">F327</f>
        <v>10000</v>
      </c>
      <c r="G326" s="65">
        <f t="shared" si="57"/>
        <v>0</v>
      </c>
      <c r="H326" s="65">
        <f t="shared" si="57"/>
        <v>10000</v>
      </c>
    </row>
    <row r="327" spans="2:8" x14ac:dyDescent="0.25">
      <c r="B327" s="124"/>
      <c r="C327" s="124">
        <v>37</v>
      </c>
      <c r="D327" s="124"/>
      <c r="E327" s="124" t="s">
        <v>70</v>
      </c>
      <c r="F327" s="65">
        <f t="shared" si="57"/>
        <v>10000</v>
      </c>
      <c r="G327" s="65">
        <f t="shared" si="57"/>
        <v>0</v>
      </c>
      <c r="H327" s="65">
        <f t="shared" si="57"/>
        <v>10000</v>
      </c>
    </row>
    <row r="328" spans="2:8" x14ac:dyDescent="0.25">
      <c r="B328" s="125"/>
      <c r="C328" s="68"/>
      <c r="D328" s="68">
        <v>372</v>
      </c>
      <c r="E328" s="68" t="s">
        <v>168</v>
      </c>
      <c r="F328" s="69">
        <v>10000</v>
      </c>
      <c r="G328" s="69"/>
      <c r="H328" s="69">
        <f>F328+G328</f>
        <v>10000</v>
      </c>
    </row>
    <row r="329" spans="2:8" ht="26.25" x14ac:dyDescent="0.25">
      <c r="B329" s="72"/>
      <c r="C329" s="72"/>
      <c r="D329" s="72"/>
      <c r="E329" s="79" t="s">
        <v>169</v>
      </c>
      <c r="F329" s="62">
        <f>F332</f>
        <v>144000</v>
      </c>
      <c r="G329" s="62">
        <f t="shared" ref="G329:H329" si="58">G332</f>
        <v>5000</v>
      </c>
      <c r="H329" s="62">
        <f t="shared" si="58"/>
        <v>149000</v>
      </c>
    </row>
    <row r="330" spans="2:8" x14ac:dyDescent="0.25">
      <c r="B330" s="72"/>
      <c r="C330" s="72"/>
      <c r="D330" s="72"/>
      <c r="E330" s="63" t="s">
        <v>150</v>
      </c>
      <c r="F330" s="64">
        <f>F329-F331</f>
        <v>35000</v>
      </c>
      <c r="G330" s="64"/>
      <c r="H330" s="64">
        <f>H329-H331</f>
        <v>46000</v>
      </c>
    </row>
    <row r="331" spans="2:8" x14ac:dyDescent="0.25">
      <c r="B331" s="72"/>
      <c r="C331" s="72"/>
      <c r="D331" s="72"/>
      <c r="E331" s="63" t="s">
        <v>162</v>
      </c>
      <c r="F331" s="64">
        <v>109000</v>
      </c>
      <c r="G331" s="64"/>
      <c r="H331" s="64">
        <f>109000-6000</f>
        <v>103000</v>
      </c>
    </row>
    <row r="332" spans="2:8" x14ac:dyDescent="0.25">
      <c r="B332" s="67">
        <v>3</v>
      </c>
      <c r="C332" s="67"/>
      <c r="D332" s="67"/>
      <c r="E332" s="67" t="s">
        <v>49</v>
      </c>
      <c r="F332" s="65">
        <f>F333</f>
        <v>144000</v>
      </c>
      <c r="G332" s="65">
        <f t="shared" ref="G332:H332" si="59">G333</f>
        <v>5000</v>
      </c>
      <c r="H332" s="65">
        <f t="shared" si="59"/>
        <v>149000</v>
      </c>
    </row>
    <row r="333" spans="2:8" x14ac:dyDescent="0.25">
      <c r="B333" s="67"/>
      <c r="C333" s="67">
        <v>32</v>
      </c>
      <c r="D333" s="67"/>
      <c r="E333" s="67" t="s">
        <v>56</v>
      </c>
      <c r="F333" s="65">
        <f>F334+F335+F336</f>
        <v>144000</v>
      </c>
      <c r="G333" s="65">
        <f t="shared" ref="G333:H333" si="60">G334+G335+G336</f>
        <v>5000</v>
      </c>
      <c r="H333" s="65">
        <f t="shared" si="60"/>
        <v>149000</v>
      </c>
    </row>
    <row r="334" spans="2:8" x14ac:dyDescent="0.25">
      <c r="B334" s="68"/>
      <c r="C334" s="68"/>
      <c r="D334" s="68">
        <v>322</v>
      </c>
      <c r="E334" s="68" t="s">
        <v>58</v>
      </c>
      <c r="F334" s="69">
        <f>6000</f>
        <v>6000</v>
      </c>
      <c r="G334" s="69"/>
      <c r="H334" s="69">
        <f>F334+G334</f>
        <v>6000</v>
      </c>
    </row>
    <row r="335" spans="2:8" x14ac:dyDescent="0.25">
      <c r="B335" s="68"/>
      <c r="C335" s="68"/>
      <c r="D335" s="68">
        <v>323</v>
      </c>
      <c r="E335" s="68" t="s">
        <v>60</v>
      </c>
      <c r="F335" s="69">
        <v>134000</v>
      </c>
      <c r="G335" s="93">
        <v>5000</v>
      </c>
      <c r="H335" s="69">
        <f t="shared" ref="H335:H336" si="61">F335+G335</f>
        <v>139000</v>
      </c>
    </row>
    <row r="336" spans="2:8" x14ac:dyDescent="0.25">
      <c r="B336" s="22"/>
      <c r="C336" s="22"/>
      <c r="D336" s="22">
        <v>329</v>
      </c>
      <c r="E336" s="23" t="s">
        <v>62</v>
      </c>
      <c r="F336" s="69">
        <v>4000</v>
      </c>
      <c r="G336" s="69"/>
      <c r="H336" s="69">
        <f t="shared" si="61"/>
        <v>4000</v>
      </c>
    </row>
    <row r="337" spans="2:8" x14ac:dyDescent="0.25">
      <c r="B337" s="72"/>
      <c r="C337" s="72"/>
      <c r="D337" s="72"/>
      <c r="E337" s="79" t="s">
        <v>170</v>
      </c>
      <c r="F337" s="62">
        <f>F340</f>
        <v>22356</v>
      </c>
      <c r="G337" s="62">
        <f t="shared" ref="G337:H337" si="62">G340</f>
        <v>10000</v>
      </c>
      <c r="H337" s="62">
        <f t="shared" si="62"/>
        <v>32356</v>
      </c>
    </row>
    <row r="338" spans="2:8" x14ac:dyDescent="0.25">
      <c r="B338" s="72"/>
      <c r="C338" s="72"/>
      <c r="D338" s="72"/>
      <c r="E338" s="63" t="s">
        <v>122</v>
      </c>
      <c r="F338" s="64">
        <f>F337-F339</f>
        <v>3356</v>
      </c>
      <c r="G338" s="64"/>
      <c r="H338" s="64">
        <f>H337-H339</f>
        <v>13356</v>
      </c>
    </row>
    <row r="339" spans="2:8" x14ac:dyDescent="0.25">
      <c r="B339" s="72"/>
      <c r="C339" s="72"/>
      <c r="D339" s="72"/>
      <c r="E339" s="63" t="s">
        <v>162</v>
      </c>
      <c r="F339" s="64">
        <v>19000</v>
      </c>
      <c r="G339" s="64"/>
      <c r="H339" s="64">
        <v>19000</v>
      </c>
    </row>
    <row r="340" spans="2:8" x14ac:dyDescent="0.25">
      <c r="B340" s="67">
        <v>3</v>
      </c>
      <c r="C340" s="67"/>
      <c r="D340" s="67"/>
      <c r="E340" s="67" t="s">
        <v>49</v>
      </c>
      <c r="F340" s="65">
        <f>F341</f>
        <v>22356</v>
      </c>
      <c r="G340" s="65">
        <f t="shared" ref="G340:H340" si="63">G341</f>
        <v>10000</v>
      </c>
      <c r="H340" s="65">
        <f t="shared" si="63"/>
        <v>32356</v>
      </c>
    </row>
    <row r="341" spans="2:8" x14ac:dyDescent="0.25">
      <c r="B341" s="67"/>
      <c r="C341" s="67">
        <v>32</v>
      </c>
      <c r="D341" s="67"/>
      <c r="E341" s="67" t="s">
        <v>56</v>
      </c>
      <c r="F341" s="65">
        <f>F342+F343+F344</f>
        <v>22356</v>
      </c>
      <c r="G341" s="65">
        <f t="shared" ref="G341:H341" si="64">G342+G343+G344</f>
        <v>10000</v>
      </c>
      <c r="H341" s="65">
        <f t="shared" si="64"/>
        <v>32356</v>
      </c>
    </row>
    <row r="342" spans="2:8" x14ac:dyDescent="0.25">
      <c r="B342" s="102"/>
      <c r="C342" s="102"/>
      <c r="D342" s="68">
        <v>322</v>
      </c>
      <c r="E342" s="68" t="s">
        <v>58</v>
      </c>
      <c r="F342" s="69">
        <v>3500</v>
      </c>
      <c r="G342" s="69"/>
      <c r="H342" s="69">
        <f>F342+G342</f>
        <v>3500</v>
      </c>
    </row>
    <row r="343" spans="2:8" x14ac:dyDescent="0.25">
      <c r="B343" s="22"/>
      <c r="C343" s="22"/>
      <c r="D343" s="22">
        <v>323</v>
      </c>
      <c r="E343" s="22" t="s">
        <v>60</v>
      </c>
      <c r="F343" s="24">
        <v>14856</v>
      </c>
      <c r="G343" s="93">
        <v>10000</v>
      </c>
      <c r="H343" s="69">
        <f t="shared" ref="H343:H344" si="65">F343+G343</f>
        <v>24856</v>
      </c>
    </row>
    <row r="344" spans="2:8" x14ac:dyDescent="0.25">
      <c r="B344" s="22"/>
      <c r="C344" s="22"/>
      <c r="D344" s="22">
        <v>329</v>
      </c>
      <c r="E344" s="23" t="s">
        <v>62</v>
      </c>
      <c r="F344" s="69">
        <v>4000</v>
      </c>
      <c r="G344" s="69"/>
      <c r="H344" s="69">
        <f t="shared" si="65"/>
        <v>4000</v>
      </c>
    </row>
    <row r="345" spans="2:8" ht="26.25" x14ac:dyDescent="0.25">
      <c r="B345" s="132"/>
      <c r="C345" s="132"/>
      <c r="D345" s="132"/>
      <c r="E345" s="133" t="s">
        <v>171</v>
      </c>
      <c r="F345" s="134">
        <f>F347</f>
        <v>5000</v>
      </c>
      <c r="G345" s="134">
        <f t="shared" ref="G345:H345" si="66">G347</f>
        <v>0</v>
      </c>
      <c r="H345" s="134">
        <f t="shared" si="66"/>
        <v>5000</v>
      </c>
    </row>
    <row r="346" spans="2:8" x14ac:dyDescent="0.25">
      <c r="B346" s="28"/>
      <c r="C346" s="28"/>
      <c r="D346" s="28"/>
      <c r="E346" s="135" t="s">
        <v>150</v>
      </c>
      <c r="F346" s="65">
        <v>5000</v>
      </c>
      <c r="G346" s="65"/>
      <c r="H346" s="65">
        <v>5000</v>
      </c>
    </row>
    <row r="347" spans="2:8" x14ac:dyDescent="0.25">
      <c r="B347" s="18">
        <v>3</v>
      </c>
      <c r="C347" s="18"/>
      <c r="D347" s="18"/>
      <c r="E347" s="35" t="s">
        <v>49</v>
      </c>
      <c r="F347" s="65">
        <f t="shared" ref="F347:H348" si="67">F348</f>
        <v>5000</v>
      </c>
      <c r="G347" s="65">
        <f t="shared" si="67"/>
        <v>0</v>
      </c>
      <c r="H347" s="65">
        <f t="shared" si="67"/>
        <v>5000</v>
      </c>
    </row>
    <row r="348" spans="2:8" x14ac:dyDescent="0.25">
      <c r="B348" s="18"/>
      <c r="C348" s="18">
        <v>35</v>
      </c>
      <c r="D348" s="18"/>
      <c r="E348" s="35" t="s">
        <v>66</v>
      </c>
      <c r="F348" s="65">
        <f t="shared" si="67"/>
        <v>5000</v>
      </c>
      <c r="G348" s="65">
        <f t="shared" si="67"/>
        <v>0</v>
      </c>
      <c r="H348" s="65">
        <f t="shared" si="67"/>
        <v>5000</v>
      </c>
    </row>
    <row r="349" spans="2:8" x14ac:dyDescent="0.25">
      <c r="B349" s="22"/>
      <c r="C349" s="22"/>
      <c r="D349" s="22">
        <v>352</v>
      </c>
      <c r="E349" s="23" t="s">
        <v>172</v>
      </c>
      <c r="F349" s="69">
        <v>5000</v>
      </c>
      <c r="G349" s="69"/>
      <c r="H349" s="69">
        <f>F349+G349</f>
        <v>5000</v>
      </c>
    </row>
    <row r="350" spans="2:8" x14ac:dyDescent="0.25">
      <c r="B350" s="107"/>
      <c r="C350" s="107"/>
      <c r="D350" s="107"/>
      <c r="E350" s="136" t="s">
        <v>173</v>
      </c>
      <c r="F350" s="78">
        <f>F352</f>
        <v>5000</v>
      </c>
      <c r="G350" s="78">
        <f t="shared" ref="G350:H350" si="68">G352</f>
        <v>0</v>
      </c>
      <c r="H350" s="78">
        <f t="shared" si="68"/>
        <v>5000</v>
      </c>
    </row>
    <row r="351" spans="2:8" x14ac:dyDescent="0.25">
      <c r="B351" s="28"/>
      <c r="C351" s="28"/>
      <c r="D351" s="28"/>
      <c r="E351" s="135" t="s">
        <v>150</v>
      </c>
      <c r="F351" s="65">
        <v>5000</v>
      </c>
      <c r="G351" s="65"/>
      <c r="H351" s="65">
        <v>5000</v>
      </c>
    </row>
    <row r="352" spans="2:8" x14ac:dyDescent="0.25">
      <c r="B352" s="18">
        <v>3</v>
      </c>
      <c r="C352" s="18"/>
      <c r="D352" s="18"/>
      <c r="E352" s="35" t="s">
        <v>49</v>
      </c>
      <c r="F352" s="94">
        <f>F353</f>
        <v>5000</v>
      </c>
      <c r="G352" s="94">
        <f t="shared" ref="G352:H353" si="69">G353</f>
        <v>0</v>
      </c>
      <c r="H352" s="94">
        <f t="shared" si="69"/>
        <v>5000</v>
      </c>
    </row>
    <row r="353" spans="2:8" x14ac:dyDescent="0.25">
      <c r="B353" s="18"/>
      <c r="C353" s="18">
        <v>32</v>
      </c>
      <c r="D353" s="18"/>
      <c r="E353" s="35" t="s">
        <v>56</v>
      </c>
      <c r="F353" s="65">
        <f>F354</f>
        <v>5000</v>
      </c>
      <c r="G353" s="65">
        <f t="shared" si="69"/>
        <v>0</v>
      </c>
      <c r="H353" s="65">
        <f t="shared" si="69"/>
        <v>5000</v>
      </c>
    </row>
    <row r="354" spans="2:8" x14ac:dyDescent="0.25">
      <c r="B354" s="22"/>
      <c r="C354" s="22"/>
      <c r="D354" s="22">
        <v>323</v>
      </c>
      <c r="E354" s="22" t="s">
        <v>60</v>
      </c>
      <c r="F354" s="69">
        <v>5000</v>
      </c>
      <c r="G354" s="69"/>
      <c r="H354" s="69">
        <f>F354+G354</f>
        <v>5000</v>
      </c>
    </row>
    <row r="355" spans="2:8" ht="26.25" x14ac:dyDescent="0.25">
      <c r="B355" s="137"/>
      <c r="C355" s="137"/>
      <c r="D355" s="138"/>
      <c r="E355" s="139" t="s">
        <v>174</v>
      </c>
      <c r="F355" s="140">
        <f>F357+F360</f>
        <v>82274.12</v>
      </c>
      <c r="G355" s="140">
        <f>G357+G360</f>
        <v>0</v>
      </c>
      <c r="H355" s="140">
        <f>H357+H360</f>
        <v>82274.12</v>
      </c>
    </row>
    <row r="356" spans="2:8" x14ac:dyDescent="0.25">
      <c r="B356" s="141"/>
      <c r="C356" s="141"/>
      <c r="D356" s="142"/>
      <c r="E356" s="143" t="s">
        <v>150</v>
      </c>
      <c r="F356" s="144">
        <v>10000</v>
      </c>
      <c r="G356" s="144"/>
      <c r="H356" s="144">
        <v>82274.12</v>
      </c>
    </row>
    <row r="357" spans="2:8" x14ac:dyDescent="0.25">
      <c r="B357" s="145">
        <v>3</v>
      </c>
      <c r="C357" s="145"/>
      <c r="D357" s="145"/>
      <c r="E357" s="146" t="s">
        <v>49</v>
      </c>
      <c r="F357" s="147">
        <f>F358</f>
        <v>10000</v>
      </c>
      <c r="G357" s="147">
        <f t="shared" ref="G357:H358" si="70">G358</f>
        <v>0</v>
      </c>
      <c r="H357" s="147">
        <f t="shared" si="70"/>
        <v>10000</v>
      </c>
    </row>
    <row r="358" spans="2:8" x14ac:dyDescent="0.25">
      <c r="B358" s="145"/>
      <c r="C358" s="145">
        <v>32</v>
      </c>
      <c r="D358" s="145"/>
      <c r="E358" s="146" t="s">
        <v>175</v>
      </c>
      <c r="F358" s="147">
        <f>F359</f>
        <v>10000</v>
      </c>
      <c r="G358" s="147">
        <f t="shared" si="70"/>
        <v>0</v>
      </c>
      <c r="H358" s="147">
        <f t="shared" si="70"/>
        <v>10000</v>
      </c>
    </row>
    <row r="359" spans="2:8" x14ac:dyDescent="0.25">
      <c r="B359" s="148"/>
      <c r="C359" s="149"/>
      <c r="D359" s="149">
        <v>323</v>
      </c>
      <c r="E359" s="150" t="s">
        <v>60</v>
      </c>
      <c r="F359" s="151">
        <v>10000</v>
      </c>
      <c r="G359" s="151"/>
      <c r="H359" s="151">
        <f>F359+G359</f>
        <v>10000</v>
      </c>
    </row>
    <row r="360" spans="2:8" ht="26.25" x14ac:dyDescent="0.25">
      <c r="B360" s="67">
        <v>4</v>
      </c>
      <c r="C360" s="67"/>
      <c r="D360" s="67"/>
      <c r="E360" s="95" t="s">
        <v>75</v>
      </c>
      <c r="F360" s="151">
        <f t="shared" ref="F360:H361" si="71">F361</f>
        <v>72274.12</v>
      </c>
      <c r="G360" s="144">
        <f t="shared" si="71"/>
        <v>0</v>
      </c>
      <c r="H360" s="144">
        <f t="shared" si="71"/>
        <v>72274.12</v>
      </c>
    </row>
    <row r="361" spans="2:8" ht="26.25" x14ac:dyDescent="0.25">
      <c r="B361" s="148"/>
      <c r="C361" s="67">
        <v>42</v>
      </c>
      <c r="D361" s="68"/>
      <c r="E361" s="95" t="s">
        <v>80</v>
      </c>
      <c r="F361" s="151">
        <f t="shared" si="71"/>
        <v>72274.12</v>
      </c>
      <c r="G361" s="144">
        <f t="shared" si="71"/>
        <v>0</v>
      </c>
      <c r="H361" s="144">
        <f t="shared" si="71"/>
        <v>72274.12</v>
      </c>
    </row>
    <row r="362" spans="2:8" x14ac:dyDescent="0.25">
      <c r="B362" s="148"/>
      <c r="C362" s="149"/>
      <c r="D362" s="149">
        <v>421</v>
      </c>
      <c r="E362" s="150" t="s">
        <v>82</v>
      </c>
      <c r="F362" s="151">
        <v>72274.12</v>
      </c>
      <c r="G362" s="151"/>
      <c r="H362" s="151">
        <f>F362+G362</f>
        <v>72274.12</v>
      </c>
    </row>
    <row r="363" spans="2:8" ht="26.25" x14ac:dyDescent="0.25">
      <c r="B363" s="137"/>
      <c r="C363" s="137"/>
      <c r="D363" s="138"/>
      <c r="E363" s="139" t="s">
        <v>176</v>
      </c>
      <c r="F363" s="140">
        <f>F365</f>
        <v>100000</v>
      </c>
      <c r="G363" s="140">
        <f t="shared" ref="G363:H363" si="72">G365</f>
        <v>0</v>
      </c>
      <c r="H363" s="140">
        <f t="shared" si="72"/>
        <v>100000</v>
      </c>
    </row>
    <row r="364" spans="2:8" x14ac:dyDescent="0.25">
      <c r="B364" s="141"/>
      <c r="C364" s="141"/>
      <c r="D364" s="142"/>
      <c r="E364" s="143" t="s">
        <v>122</v>
      </c>
      <c r="F364" s="144">
        <v>10000</v>
      </c>
      <c r="G364" s="144"/>
      <c r="H364" s="144">
        <v>100000</v>
      </c>
    </row>
    <row r="365" spans="2:8" x14ac:dyDescent="0.25">
      <c r="B365" s="145">
        <v>3</v>
      </c>
      <c r="C365" s="145"/>
      <c r="D365" s="145"/>
      <c r="E365" s="146" t="s">
        <v>49</v>
      </c>
      <c r="F365" s="147">
        <f>F366</f>
        <v>100000</v>
      </c>
      <c r="G365" s="147">
        <f t="shared" ref="G365:H366" si="73">G366</f>
        <v>0</v>
      </c>
      <c r="H365" s="147">
        <f t="shared" si="73"/>
        <v>100000</v>
      </c>
    </row>
    <row r="366" spans="2:8" x14ac:dyDescent="0.25">
      <c r="B366" s="145"/>
      <c r="C366" s="145">
        <v>32</v>
      </c>
      <c r="D366" s="145"/>
      <c r="E366" s="146" t="s">
        <v>175</v>
      </c>
      <c r="F366" s="147">
        <f>F367</f>
        <v>100000</v>
      </c>
      <c r="G366" s="147">
        <f t="shared" si="73"/>
        <v>0</v>
      </c>
      <c r="H366" s="147">
        <f t="shared" si="73"/>
        <v>100000</v>
      </c>
    </row>
    <row r="367" spans="2:8" x14ac:dyDescent="0.25">
      <c r="B367" s="148"/>
      <c r="C367" s="149"/>
      <c r="D367" s="149">
        <v>323</v>
      </c>
      <c r="E367" s="150" t="s">
        <v>60</v>
      </c>
      <c r="F367" s="151">
        <v>100000</v>
      </c>
      <c r="G367" s="151"/>
      <c r="H367" s="151">
        <f>F367+G367</f>
        <v>100000</v>
      </c>
    </row>
    <row r="368" spans="2:8" ht="26.25" x14ac:dyDescent="0.25">
      <c r="B368" s="152"/>
      <c r="C368" s="153"/>
      <c r="D368" s="154"/>
      <c r="E368" s="115" t="s">
        <v>177</v>
      </c>
      <c r="F368" s="155">
        <f>F370</f>
        <v>10000</v>
      </c>
      <c r="G368" s="155">
        <f t="shared" ref="G368:H368" si="74">G370</f>
        <v>0</v>
      </c>
      <c r="H368" s="155">
        <f t="shared" si="74"/>
        <v>10000</v>
      </c>
    </row>
    <row r="369" spans="1:8" x14ac:dyDescent="0.25">
      <c r="A369" s="103"/>
      <c r="B369" s="156"/>
      <c r="C369" s="157"/>
      <c r="D369" s="158"/>
      <c r="E369" s="143" t="s">
        <v>122</v>
      </c>
      <c r="F369" s="144">
        <v>10000</v>
      </c>
      <c r="G369" s="144"/>
      <c r="H369" s="144">
        <v>10000</v>
      </c>
    </row>
    <row r="370" spans="1:8" x14ac:dyDescent="0.25">
      <c r="B370" s="145">
        <v>3</v>
      </c>
      <c r="C370" s="145"/>
      <c r="D370" s="145"/>
      <c r="E370" s="146" t="s">
        <v>49</v>
      </c>
      <c r="F370" s="144">
        <f>F371</f>
        <v>10000</v>
      </c>
      <c r="G370" s="144">
        <f t="shared" ref="G370:H371" si="75">G371</f>
        <v>0</v>
      </c>
      <c r="H370" s="144">
        <f t="shared" si="75"/>
        <v>10000</v>
      </c>
    </row>
    <row r="371" spans="1:8" x14ac:dyDescent="0.25">
      <c r="B371" s="145"/>
      <c r="C371" s="145">
        <v>32</v>
      </c>
      <c r="D371" s="145"/>
      <c r="E371" s="146" t="s">
        <v>175</v>
      </c>
      <c r="F371" s="144">
        <f>F372</f>
        <v>10000</v>
      </c>
      <c r="G371" s="144">
        <f t="shared" si="75"/>
        <v>0</v>
      </c>
      <c r="H371" s="144">
        <f t="shared" si="75"/>
        <v>10000</v>
      </c>
    </row>
    <row r="372" spans="1:8" x14ac:dyDescent="0.25">
      <c r="B372" s="148"/>
      <c r="C372" s="149"/>
      <c r="D372" s="149">
        <v>323</v>
      </c>
      <c r="E372" s="150" t="s">
        <v>60</v>
      </c>
      <c r="F372" s="151">
        <v>10000</v>
      </c>
      <c r="G372" s="151"/>
      <c r="H372" s="151">
        <f>F372+G372</f>
        <v>10000</v>
      </c>
    </row>
    <row r="373" spans="1:8" ht="26.25" x14ac:dyDescent="0.25">
      <c r="B373" s="159"/>
      <c r="C373" s="160"/>
      <c r="D373" s="161"/>
      <c r="E373" s="115" t="s">
        <v>178</v>
      </c>
      <c r="F373" s="155">
        <f>F375+F378</f>
        <v>140000</v>
      </c>
      <c r="G373" s="155">
        <f>G375+G378</f>
        <v>0</v>
      </c>
      <c r="H373" s="155">
        <f>H375+H378</f>
        <v>140000</v>
      </c>
    </row>
    <row r="374" spans="1:8" x14ac:dyDescent="0.25">
      <c r="B374" s="148"/>
      <c r="C374" s="149"/>
      <c r="D374" s="149"/>
      <c r="E374" s="143" t="s">
        <v>122</v>
      </c>
      <c r="F374" s="162">
        <v>140000</v>
      </c>
      <c r="G374" s="162"/>
      <c r="H374" s="162">
        <v>140000</v>
      </c>
    </row>
    <row r="375" spans="1:8" ht="26.25" x14ac:dyDescent="0.25">
      <c r="B375" s="67">
        <v>4</v>
      </c>
      <c r="C375" s="67"/>
      <c r="D375" s="67"/>
      <c r="E375" s="95" t="s">
        <v>75</v>
      </c>
      <c r="F375" s="144">
        <f>F376</f>
        <v>0</v>
      </c>
      <c r="G375" s="144">
        <f t="shared" ref="G375:H376" si="76">G376</f>
        <v>0</v>
      </c>
      <c r="H375" s="144">
        <f t="shared" si="76"/>
        <v>0</v>
      </c>
    </row>
    <row r="376" spans="1:8" ht="26.25" x14ac:dyDescent="0.25">
      <c r="B376" s="68"/>
      <c r="C376" s="67">
        <v>42</v>
      </c>
      <c r="D376" s="68"/>
      <c r="E376" s="95" t="s">
        <v>80</v>
      </c>
      <c r="F376" s="144">
        <f>F377</f>
        <v>0</v>
      </c>
      <c r="G376" s="144">
        <f t="shared" si="76"/>
        <v>0</v>
      </c>
      <c r="H376" s="144">
        <f t="shared" si="76"/>
        <v>0</v>
      </c>
    </row>
    <row r="377" spans="1:8" x14ac:dyDescent="0.25">
      <c r="B377" s="68"/>
      <c r="C377" s="68"/>
      <c r="D377" s="68">
        <v>421</v>
      </c>
      <c r="E377" s="96" t="s">
        <v>163</v>
      </c>
      <c r="F377" s="151">
        <v>0</v>
      </c>
      <c r="G377" s="151"/>
      <c r="H377" s="151">
        <f>F377+G377</f>
        <v>0</v>
      </c>
    </row>
    <row r="378" spans="1:8" x14ac:dyDescent="0.25">
      <c r="B378" s="163">
        <v>3</v>
      </c>
      <c r="C378" s="163"/>
      <c r="D378" s="164"/>
      <c r="E378" s="95" t="s">
        <v>49</v>
      </c>
      <c r="F378" s="151">
        <f>F379</f>
        <v>140000</v>
      </c>
      <c r="G378" s="144">
        <f>G379</f>
        <v>0</v>
      </c>
      <c r="H378" s="144">
        <f>F378+G378</f>
        <v>140000</v>
      </c>
    </row>
    <row r="379" spans="1:8" ht="26.25" x14ac:dyDescent="0.25">
      <c r="B379" s="165"/>
      <c r="C379" s="163">
        <v>36</v>
      </c>
      <c r="D379" s="166"/>
      <c r="E379" s="95" t="s">
        <v>179</v>
      </c>
      <c r="F379" s="151">
        <f>F380</f>
        <v>140000</v>
      </c>
      <c r="G379" s="144">
        <f>G380</f>
        <v>0</v>
      </c>
      <c r="H379" s="144">
        <f>F379+G379</f>
        <v>140000</v>
      </c>
    </row>
    <row r="380" spans="1:8" x14ac:dyDescent="0.25">
      <c r="B380" s="165"/>
      <c r="C380" s="165"/>
      <c r="D380" s="166">
        <v>363</v>
      </c>
      <c r="E380" s="96" t="s">
        <v>69</v>
      </c>
      <c r="F380" s="151">
        <v>140000</v>
      </c>
      <c r="G380" s="151"/>
      <c r="H380" s="151">
        <f>F380+G380</f>
        <v>140000</v>
      </c>
    </row>
    <row r="381" spans="1:8" ht="26.25" x14ac:dyDescent="0.25">
      <c r="B381" s="167"/>
      <c r="C381" s="167"/>
      <c r="D381" s="114"/>
      <c r="E381" s="115" t="s">
        <v>180</v>
      </c>
      <c r="F381" s="155">
        <f>F383</f>
        <v>8069.59</v>
      </c>
      <c r="G381" s="155">
        <f>G383</f>
        <v>0</v>
      </c>
      <c r="H381" s="155">
        <f>F381+G381</f>
        <v>8069.59</v>
      </c>
    </row>
    <row r="382" spans="1:8" x14ac:dyDescent="0.25">
      <c r="B382" s="168"/>
      <c r="C382" s="168"/>
      <c r="D382" s="169"/>
      <c r="E382" s="170" t="s">
        <v>181</v>
      </c>
      <c r="F382" s="151"/>
      <c r="G382" s="151"/>
      <c r="H382" s="144">
        <v>8069.59</v>
      </c>
    </row>
    <row r="383" spans="1:8" x14ac:dyDescent="0.25">
      <c r="B383" s="67">
        <v>3</v>
      </c>
      <c r="C383" s="67"/>
      <c r="D383" s="67"/>
      <c r="E383" s="95" t="s">
        <v>49</v>
      </c>
      <c r="F383" s="144">
        <f t="shared" ref="F383:H384" si="77">F384</f>
        <v>8069.59</v>
      </c>
      <c r="G383" s="144">
        <f t="shared" si="77"/>
        <v>0</v>
      </c>
      <c r="H383" s="144">
        <f t="shared" si="77"/>
        <v>8069.59</v>
      </c>
    </row>
    <row r="384" spans="1:8" x14ac:dyDescent="0.25">
      <c r="B384" s="67"/>
      <c r="C384" s="67">
        <v>32</v>
      </c>
      <c r="D384" s="67"/>
      <c r="E384" s="95" t="s">
        <v>56</v>
      </c>
      <c r="F384" s="144">
        <f t="shared" si="77"/>
        <v>8069.59</v>
      </c>
      <c r="G384" s="144">
        <f t="shared" si="77"/>
        <v>0</v>
      </c>
      <c r="H384" s="144">
        <f t="shared" si="77"/>
        <v>8069.59</v>
      </c>
    </row>
    <row r="385" spans="2:8" x14ac:dyDescent="0.25">
      <c r="B385" s="68"/>
      <c r="C385" s="68"/>
      <c r="D385" s="68">
        <v>323</v>
      </c>
      <c r="E385" s="96" t="s">
        <v>60</v>
      </c>
      <c r="F385" s="151">
        <v>8069.59</v>
      </c>
      <c r="G385" s="151"/>
      <c r="H385" s="151">
        <f>F385+G385</f>
        <v>8069.59</v>
      </c>
    </row>
    <row r="386" spans="2:8" ht="26.25" x14ac:dyDescent="0.25">
      <c r="B386" s="101"/>
      <c r="C386" s="74"/>
      <c r="D386" s="74"/>
      <c r="E386" s="171" t="s">
        <v>182</v>
      </c>
      <c r="F386" s="62">
        <f>F388</f>
        <v>0</v>
      </c>
      <c r="G386" s="62">
        <f>G388</f>
        <v>22400</v>
      </c>
      <c r="H386" s="62">
        <f>H388</f>
        <v>22400</v>
      </c>
    </row>
    <row r="387" spans="2:8" x14ac:dyDescent="0.25">
      <c r="B387" s="101"/>
      <c r="C387" s="74"/>
      <c r="D387" s="74"/>
      <c r="E387" s="63" t="s">
        <v>162</v>
      </c>
      <c r="F387" s="65"/>
      <c r="G387" s="65"/>
      <c r="H387" s="69">
        <v>22400</v>
      </c>
    </row>
    <row r="388" spans="2:8" ht="26.25" x14ac:dyDescent="0.25">
      <c r="B388" s="67">
        <v>4</v>
      </c>
      <c r="C388" s="67"/>
      <c r="D388" s="67"/>
      <c r="E388" s="95" t="s">
        <v>75</v>
      </c>
      <c r="F388" s="65">
        <f>F389</f>
        <v>0</v>
      </c>
      <c r="G388" s="65">
        <f t="shared" ref="G388:H389" si="78">G389</f>
        <v>22400</v>
      </c>
      <c r="H388" s="65">
        <f t="shared" si="78"/>
        <v>22400</v>
      </c>
    </row>
    <row r="389" spans="2:8" ht="26.25" x14ac:dyDescent="0.25">
      <c r="B389" s="68"/>
      <c r="C389" s="67">
        <v>42</v>
      </c>
      <c r="D389" s="68"/>
      <c r="E389" s="95" t="s">
        <v>80</v>
      </c>
      <c r="F389" s="19">
        <f>F390</f>
        <v>0</v>
      </c>
      <c r="G389" s="19">
        <f t="shared" si="78"/>
        <v>22400</v>
      </c>
      <c r="H389" s="19">
        <f t="shared" si="78"/>
        <v>22400</v>
      </c>
    </row>
    <row r="390" spans="2:8" x14ac:dyDescent="0.25">
      <c r="B390" s="172"/>
      <c r="C390" s="172"/>
      <c r="D390" s="172">
        <v>421</v>
      </c>
      <c r="E390" s="96" t="s">
        <v>163</v>
      </c>
      <c r="F390" s="24">
        <f>F391</f>
        <v>0</v>
      </c>
      <c r="G390" s="69">
        <f>G391</f>
        <v>22400</v>
      </c>
      <c r="H390" s="69">
        <f>F390+G390</f>
        <v>22400</v>
      </c>
    </row>
    <row r="391" spans="2:8" ht="26.25" x14ac:dyDescent="0.25">
      <c r="B391" s="74"/>
      <c r="C391" s="74"/>
      <c r="D391" s="74"/>
      <c r="E391" s="96" t="s">
        <v>183</v>
      </c>
      <c r="F391" s="24"/>
      <c r="G391" s="69">
        <v>22400</v>
      </c>
      <c r="H391" s="69">
        <f t="shared" ref="H391" si="79">F391+G391</f>
        <v>22400</v>
      </c>
    </row>
    <row r="392" spans="2:8" ht="26.25" x14ac:dyDescent="0.25">
      <c r="B392" s="74"/>
      <c r="C392" s="74"/>
      <c r="D392" s="75"/>
      <c r="E392" s="115" t="s">
        <v>184</v>
      </c>
      <c r="F392" s="155">
        <f>F394</f>
        <v>0</v>
      </c>
      <c r="G392" s="155">
        <f>G394</f>
        <v>25000</v>
      </c>
      <c r="H392" s="155">
        <f>F392+G392</f>
        <v>25000</v>
      </c>
    </row>
    <row r="393" spans="2:8" x14ac:dyDescent="0.25">
      <c r="B393" s="168"/>
      <c r="C393" s="168"/>
      <c r="D393" s="169"/>
      <c r="E393" s="170" t="s">
        <v>181</v>
      </c>
      <c r="F393" s="151"/>
      <c r="G393" s="151"/>
      <c r="H393" s="173">
        <v>25000</v>
      </c>
    </row>
    <row r="394" spans="2:8" ht="26.25" x14ac:dyDescent="0.25">
      <c r="B394" s="67">
        <v>4</v>
      </c>
      <c r="C394" s="67"/>
      <c r="D394" s="67"/>
      <c r="E394" s="95" t="s">
        <v>75</v>
      </c>
      <c r="F394" s="144">
        <f t="shared" ref="F394:H395" si="80">F395</f>
        <v>0</v>
      </c>
      <c r="G394" s="144">
        <f t="shared" si="80"/>
        <v>25000</v>
      </c>
      <c r="H394" s="144">
        <f t="shared" si="80"/>
        <v>25000</v>
      </c>
    </row>
    <row r="395" spans="2:8" ht="26.25" x14ac:dyDescent="0.25">
      <c r="B395" s="67"/>
      <c r="C395" s="67">
        <v>42</v>
      </c>
      <c r="D395" s="67"/>
      <c r="E395" s="95" t="s">
        <v>80</v>
      </c>
      <c r="F395" s="144">
        <f t="shared" si="80"/>
        <v>0</v>
      </c>
      <c r="G395" s="144">
        <f t="shared" si="80"/>
        <v>25000</v>
      </c>
      <c r="H395" s="144">
        <f t="shared" si="80"/>
        <v>25000</v>
      </c>
    </row>
    <row r="396" spans="2:8" x14ac:dyDescent="0.25">
      <c r="B396" s="68"/>
      <c r="C396" s="68"/>
      <c r="D396" s="68">
        <v>426</v>
      </c>
      <c r="E396" s="96" t="s">
        <v>84</v>
      </c>
      <c r="F396" s="151"/>
      <c r="G396" s="151">
        <v>25000</v>
      </c>
      <c r="H396" s="151">
        <f>F396+G396</f>
        <v>25000</v>
      </c>
    </row>
    <row r="397" spans="2:8" ht="25.5" x14ac:dyDescent="0.25">
      <c r="B397" s="118"/>
      <c r="C397" s="118"/>
      <c r="D397" s="118"/>
      <c r="E397" s="119" t="s">
        <v>185</v>
      </c>
      <c r="F397" s="84">
        <f>F399</f>
        <v>519707.83</v>
      </c>
      <c r="G397" s="84">
        <f t="shared" ref="G397:H397" si="81">G399</f>
        <v>0</v>
      </c>
      <c r="H397" s="84">
        <f t="shared" si="81"/>
        <v>519707.83</v>
      </c>
    </row>
    <row r="398" spans="2:8" ht="25.5" x14ac:dyDescent="0.25">
      <c r="B398" s="174"/>
      <c r="C398" s="174"/>
      <c r="D398" s="174"/>
      <c r="E398" s="175" t="s">
        <v>186</v>
      </c>
      <c r="F398" s="176"/>
      <c r="G398" s="176"/>
      <c r="H398" s="176"/>
    </row>
    <row r="399" spans="2:8" ht="25.5" x14ac:dyDescent="0.25">
      <c r="B399" s="121"/>
      <c r="C399" s="121"/>
      <c r="D399" s="121"/>
      <c r="E399" s="122" t="s">
        <v>187</v>
      </c>
      <c r="F399" s="88">
        <f>F400+F407+F413+F427+F432+F437+F421+F442</f>
        <v>519707.83</v>
      </c>
      <c r="G399" s="88">
        <f>G400+G407+G413+G427+G432+G437+G421+G442</f>
        <v>0</v>
      </c>
      <c r="H399" s="88">
        <f>H400+H407+H413+H427+H432+H437+H421+H442</f>
        <v>519707.83</v>
      </c>
    </row>
    <row r="400" spans="2:8" x14ac:dyDescent="0.25">
      <c r="B400" s="72"/>
      <c r="C400" s="72"/>
      <c r="D400" s="72"/>
      <c r="E400" s="61" t="s">
        <v>188</v>
      </c>
      <c r="F400" s="62">
        <f>F403</f>
        <v>140000</v>
      </c>
      <c r="G400" s="62">
        <f t="shared" ref="G400:H400" si="82">G403</f>
        <v>0</v>
      </c>
      <c r="H400" s="62">
        <f t="shared" si="82"/>
        <v>140000</v>
      </c>
    </row>
    <row r="401" spans="2:8" x14ac:dyDescent="0.25">
      <c r="B401" s="72"/>
      <c r="C401" s="72"/>
      <c r="D401" s="72"/>
      <c r="E401" s="63" t="s">
        <v>150</v>
      </c>
      <c r="F401" s="64">
        <v>40000</v>
      </c>
      <c r="G401" s="64"/>
      <c r="H401" s="64">
        <v>40000</v>
      </c>
    </row>
    <row r="402" spans="2:8" x14ac:dyDescent="0.25">
      <c r="B402" s="72"/>
      <c r="C402" s="72"/>
      <c r="D402" s="72"/>
      <c r="E402" s="63" t="s">
        <v>189</v>
      </c>
      <c r="F402" s="64">
        <v>100000</v>
      </c>
      <c r="G402" s="64"/>
      <c r="H402" s="64">
        <v>100000</v>
      </c>
    </row>
    <row r="403" spans="2:8" x14ac:dyDescent="0.25">
      <c r="B403" s="67">
        <v>3</v>
      </c>
      <c r="C403" s="67"/>
      <c r="D403" s="67"/>
      <c r="E403" s="67" t="s">
        <v>49</v>
      </c>
      <c r="F403" s="65">
        <f>F404</f>
        <v>140000</v>
      </c>
      <c r="G403" s="65">
        <f t="shared" ref="G403:H403" si="83">G404</f>
        <v>0</v>
      </c>
      <c r="H403" s="65">
        <f t="shared" si="83"/>
        <v>140000</v>
      </c>
    </row>
    <row r="404" spans="2:8" x14ac:dyDescent="0.25">
      <c r="B404" s="67"/>
      <c r="C404" s="67">
        <v>32</v>
      </c>
      <c r="D404" s="67"/>
      <c r="E404" s="67" t="s">
        <v>56</v>
      </c>
      <c r="F404" s="65">
        <f>F405+F406</f>
        <v>140000</v>
      </c>
      <c r="G404" s="65">
        <f t="shared" ref="G404:H404" si="84">G405+G406</f>
        <v>0</v>
      </c>
      <c r="H404" s="65">
        <f t="shared" si="84"/>
        <v>140000</v>
      </c>
    </row>
    <row r="405" spans="2:8" x14ac:dyDescent="0.25">
      <c r="B405" s="68"/>
      <c r="C405" s="68"/>
      <c r="D405" s="68">
        <v>322</v>
      </c>
      <c r="E405" s="68" t="s">
        <v>58</v>
      </c>
      <c r="F405" s="69">
        <v>100000</v>
      </c>
      <c r="G405" s="69"/>
      <c r="H405" s="69">
        <f>F405+G405</f>
        <v>100000</v>
      </c>
    </row>
    <row r="406" spans="2:8" x14ac:dyDescent="0.25">
      <c r="B406" s="68"/>
      <c r="C406" s="68"/>
      <c r="D406" s="68">
        <v>323</v>
      </c>
      <c r="E406" s="68" t="s">
        <v>60</v>
      </c>
      <c r="F406" s="69">
        <v>40000</v>
      </c>
      <c r="G406" s="69"/>
      <c r="H406" s="69">
        <f>F406+G406</f>
        <v>40000</v>
      </c>
    </row>
    <row r="407" spans="2:8" x14ac:dyDescent="0.25">
      <c r="B407" s="72"/>
      <c r="C407" s="72"/>
      <c r="D407" s="72"/>
      <c r="E407" s="61" t="s">
        <v>190</v>
      </c>
      <c r="F407" s="62">
        <f>F409</f>
        <v>180500</v>
      </c>
      <c r="G407" s="62">
        <f t="shared" ref="G407:H407" si="85">G409</f>
        <v>0</v>
      </c>
      <c r="H407" s="62">
        <f t="shared" si="85"/>
        <v>180500</v>
      </c>
    </row>
    <row r="408" spans="2:8" x14ac:dyDescent="0.25">
      <c r="B408" s="72"/>
      <c r="C408" s="72"/>
      <c r="D408" s="72"/>
      <c r="E408" s="63" t="s">
        <v>122</v>
      </c>
      <c r="F408" s="65">
        <v>180500</v>
      </c>
      <c r="G408" s="65"/>
      <c r="H408" s="65">
        <v>180500</v>
      </c>
    </row>
    <row r="409" spans="2:8" x14ac:dyDescent="0.25">
      <c r="B409" s="67">
        <v>3</v>
      </c>
      <c r="C409" s="67"/>
      <c r="D409" s="67"/>
      <c r="E409" s="67" t="s">
        <v>49</v>
      </c>
      <c r="F409" s="65">
        <f>F410</f>
        <v>180500</v>
      </c>
      <c r="G409" s="65">
        <f t="shared" ref="G409:H409" si="86">G410</f>
        <v>0</v>
      </c>
      <c r="H409" s="65">
        <f t="shared" si="86"/>
        <v>180500</v>
      </c>
    </row>
    <row r="410" spans="2:8" x14ac:dyDescent="0.25">
      <c r="B410" s="67"/>
      <c r="C410" s="67">
        <v>32</v>
      </c>
      <c r="D410" s="67"/>
      <c r="E410" s="67" t="s">
        <v>56</v>
      </c>
      <c r="F410" s="65">
        <f>F411+F412</f>
        <v>180500</v>
      </c>
      <c r="G410" s="65">
        <f t="shared" ref="G410:H410" si="87">G411+G412</f>
        <v>0</v>
      </c>
      <c r="H410" s="65">
        <f t="shared" si="87"/>
        <v>180500</v>
      </c>
    </row>
    <row r="411" spans="2:8" x14ac:dyDescent="0.25">
      <c r="B411" s="68"/>
      <c r="C411" s="68"/>
      <c r="D411" s="68">
        <v>323</v>
      </c>
      <c r="E411" s="68" t="s">
        <v>60</v>
      </c>
      <c r="F411" s="69">
        <f>12000+40000+20000+4000+7500+5000+24000+15000+12000</f>
        <v>139500</v>
      </c>
      <c r="G411" s="69"/>
      <c r="H411" s="69">
        <f>F411+G411</f>
        <v>139500</v>
      </c>
    </row>
    <row r="412" spans="2:8" x14ac:dyDescent="0.25">
      <c r="B412" s="68"/>
      <c r="C412" s="68"/>
      <c r="D412" s="68">
        <v>329</v>
      </c>
      <c r="E412" s="23" t="s">
        <v>62</v>
      </c>
      <c r="F412" s="69">
        <v>41000</v>
      </c>
      <c r="G412" s="69"/>
      <c r="H412" s="69">
        <f>F412+G412</f>
        <v>41000</v>
      </c>
    </row>
    <row r="413" spans="2:8" x14ac:dyDescent="0.25">
      <c r="B413" s="72"/>
      <c r="C413" s="72"/>
      <c r="D413" s="72"/>
      <c r="E413" s="61" t="s">
        <v>191</v>
      </c>
      <c r="F413" s="62">
        <f>F415+F418</f>
        <v>20000</v>
      </c>
      <c r="G413" s="62">
        <f>G415+G418</f>
        <v>0</v>
      </c>
      <c r="H413" s="62">
        <f>H415+H418</f>
        <v>20000</v>
      </c>
    </row>
    <row r="414" spans="2:8" x14ac:dyDescent="0.25">
      <c r="B414" s="72"/>
      <c r="C414" s="72"/>
      <c r="D414" s="72"/>
      <c r="E414" s="63" t="s">
        <v>122</v>
      </c>
      <c r="F414" s="65">
        <v>20000</v>
      </c>
      <c r="G414" s="65"/>
      <c r="H414" s="65">
        <v>20000</v>
      </c>
    </row>
    <row r="415" spans="2:8" x14ac:dyDescent="0.25">
      <c r="B415" s="67">
        <v>4</v>
      </c>
      <c r="C415" s="67"/>
      <c r="D415" s="67"/>
      <c r="E415" s="67" t="s">
        <v>192</v>
      </c>
      <c r="F415" s="65">
        <f>F416</f>
        <v>0</v>
      </c>
      <c r="G415" s="65">
        <f t="shared" ref="G415:H416" si="88">G416</f>
        <v>0</v>
      </c>
      <c r="H415" s="65">
        <f t="shared" si="88"/>
        <v>0</v>
      </c>
    </row>
    <row r="416" spans="2:8" x14ac:dyDescent="0.25">
      <c r="B416" s="67"/>
      <c r="C416" s="67">
        <v>42</v>
      </c>
      <c r="D416" s="67"/>
      <c r="E416" s="177" t="s">
        <v>80</v>
      </c>
      <c r="F416" s="65">
        <f>F417</f>
        <v>0</v>
      </c>
      <c r="G416" s="65">
        <f t="shared" si="88"/>
        <v>0</v>
      </c>
      <c r="H416" s="65">
        <f t="shared" si="88"/>
        <v>0</v>
      </c>
    </row>
    <row r="417" spans="1:8" x14ac:dyDescent="0.25">
      <c r="B417" s="68"/>
      <c r="C417" s="68"/>
      <c r="D417" s="68">
        <v>422</v>
      </c>
      <c r="E417" s="68" t="s">
        <v>83</v>
      </c>
      <c r="F417" s="69">
        <v>0</v>
      </c>
      <c r="G417" s="69"/>
      <c r="H417" s="69">
        <f>F417+G417</f>
        <v>0</v>
      </c>
    </row>
    <row r="418" spans="1:8" x14ac:dyDescent="0.25">
      <c r="B418" s="163">
        <v>3</v>
      </c>
      <c r="C418" s="163"/>
      <c r="D418" s="163"/>
      <c r="E418" s="67" t="s">
        <v>49</v>
      </c>
      <c r="F418" s="65">
        <f>F419</f>
        <v>20000</v>
      </c>
      <c r="G418" s="65">
        <f>G419</f>
        <v>0</v>
      </c>
      <c r="H418" s="65">
        <f>F418+G418</f>
        <v>20000</v>
      </c>
    </row>
    <row r="419" spans="1:8" ht="26.25" x14ac:dyDescent="0.25">
      <c r="B419" s="165"/>
      <c r="C419" s="163">
        <v>36</v>
      </c>
      <c r="D419" s="165"/>
      <c r="E419" s="95" t="s">
        <v>179</v>
      </c>
      <c r="F419" s="69">
        <f>F420</f>
        <v>20000</v>
      </c>
      <c r="G419" s="65">
        <f>G420</f>
        <v>0</v>
      </c>
      <c r="H419" s="65">
        <f>F419+G419</f>
        <v>20000</v>
      </c>
    </row>
    <row r="420" spans="1:8" x14ac:dyDescent="0.25">
      <c r="B420" s="165"/>
      <c r="C420" s="165"/>
      <c r="D420" s="165">
        <v>363</v>
      </c>
      <c r="E420" s="68" t="s">
        <v>69</v>
      </c>
      <c r="F420" s="69">
        <v>20000</v>
      </c>
      <c r="G420" s="69"/>
      <c r="H420" s="69">
        <f>F420+G420</f>
        <v>20000</v>
      </c>
    </row>
    <row r="421" spans="1:8" x14ac:dyDescent="0.25">
      <c r="B421" s="74"/>
      <c r="C421" s="74"/>
      <c r="D421" s="74"/>
      <c r="E421" s="178" t="s">
        <v>193</v>
      </c>
      <c r="F421" s="78">
        <f>F424</f>
        <v>70000</v>
      </c>
      <c r="G421" s="78">
        <f t="shared" ref="G421:H421" si="89">G424</f>
        <v>0</v>
      </c>
      <c r="H421" s="78">
        <f t="shared" si="89"/>
        <v>70000</v>
      </c>
    </row>
    <row r="422" spans="1:8" x14ac:dyDescent="0.25">
      <c r="B422" s="72"/>
      <c r="C422" s="72"/>
      <c r="D422" s="72"/>
      <c r="E422" s="63" t="s">
        <v>150</v>
      </c>
      <c r="F422" s="65">
        <f>F421-F423</f>
        <v>21000</v>
      </c>
      <c r="G422" s="65"/>
      <c r="H422" s="65">
        <f>H421-H423</f>
        <v>21000</v>
      </c>
    </row>
    <row r="423" spans="1:8" x14ac:dyDescent="0.25">
      <c r="B423" s="72"/>
      <c r="C423" s="72"/>
      <c r="D423" s="72"/>
      <c r="E423" s="63" t="s">
        <v>127</v>
      </c>
      <c r="F423" s="65">
        <v>49000</v>
      </c>
      <c r="G423" s="65"/>
      <c r="H423" s="65">
        <v>49000</v>
      </c>
    </row>
    <row r="424" spans="1:8" x14ac:dyDescent="0.25">
      <c r="B424" s="67">
        <v>4</v>
      </c>
      <c r="C424" s="67"/>
      <c r="D424" s="67"/>
      <c r="E424" s="67" t="s">
        <v>192</v>
      </c>
      <c r="F424" s="65">
        <f>F425</f>
        <v>70000</v>
      </c>
      <c r="G424" s="65">
        <f t="shared" ref="G424:H425" si="90">G425</f>
        <v>0</v>
      </c>
      <c r="H424" s="65">
        <f t="shared" si="90"/>
        <v>70000</v>
      </c>
    </row>
    <row r="425" spans="1:8" x14ac:dyDescent="0.25">
      <c r="B425" s="67"/>
      <c r="C425" s="67">
        <v>42</v>
      </c>
      <c r="D425" s="67"/>
      <c r="E425" s="177" t="s">
        <v>80</v>
      </c>
      <c r="F425" s="65">
        <f>F426</f>
        <v>70000</v>
      </c>
      <c r="G425" s="65">
        <f t="shared" si="90"/>
        <v>0</v>
      </c>
      <c r="H425" s="65">
        <f t="shared" si="90"/>
        <v>70000</v>
      </c>
    </row>
    <row r="426" spans="1:8" x14ac:dyDescent="0.25">
      <c r="B426" s="68"/>
      <c r="C426" s="68"/>
      <c r="D426" s="68">
        <v>422</v>
      </c>
      <c r="E426" s="68" t="s">
        <v>83</v>
      </c>
      <c r="F426" s="69">
        <v>70000</v>
      </c>
      <c r="G426" s="69"/>
      <c r="H426" s="69">
        <f>F426+G426</f>
        <v>70000</v>
      </c>
    </row>
    <row r="427" spans="1:8" ht="26.25" x14ac:dyDescent="0.25">
      <c r="A427" s="179"/>
      <c r="B427" s="72"/>
      <c r="C427" s="72"/>
      <c r="D427" s="72"/>
      <c r="E427" s="79" t="s">
        <v>194</v>
      </c>
      <c r="F427" s="62">
        <f>F429</f>
        <v>32707.83</v>
      </c>
      <c r="G427" s="62">
        <f t="shared" ref="G427:H427" si="91">G429</f>
        <v>0</v>
      </c>
      <c r="H427" s="62">
        <f t="shared" si="91"/>
        <v>32707.83</v>
      </c>
    </row>
    <row r="428" spans="1:8" x14ac:dyDescent="0.25">
      <c r="B428" s="72"/>
      <c r="C428" s="72"/>
      <c r="D428" s="72"/>
      <c r="E428" s="63" t="s">
        <v>122</v>
      </c>
      <c r="F428" s="65">
        <v>32707.83</v>
      </c>
      <c r="G428" s="65"/>
      <c r="H428" s="65">
        <v>32707.83</v>
      </c>
    </row>
    <row r="429" spans="1:8" x14ac:dyDescent="0.25">
      <c r="B429" s="67">
        <v>4</v>
      </c>
      <c r="C429" s="67"/>
      <c r="D429" s="67"/>
      <c r="E429" s="67" t="s">
        <v>192</v>
      </c>
      <c r="F429" s="65">
        <f>F430</f>
        <v>32707.83</v>
      </c>
      <c r="G429" s="65">
        <f t="shared" ref="G429:H429" si="92">G430</f>
        <v>0</v>
      </c>
      <c r="H429" s="65">
        <f t="shared" si="92"/>
        <v>32707.83</v>
      </c>
    </row>
    <row r="430" spans="1:8" ht="26.25" x14ac:dyDescent="0.25">
      <c r="B430" s="67"/>
      <c r="C430" s="67">
        <v>42</v>
      </c>
      <c r="D430" s="67"/>
      <c r="E430" s="95" t="s">
        <v>80</v>
      </c>
      <c r="F430" s="65">
        <f>F431</f>
        <v>32707.83</v>
      </c>
      <c r="G430" s="65">
        <f>G431</f>
        <v>0</v>
      </c>
      <c r="H430" s="65">
        <f>H431</f>
        <v>32707.83</v>
      </c>
    </row>
    <row r="431" spans="1:8" x14ac:dyDescent="0.25">
      <c r="B431" s="68"/>
      <c r="C431" s="68"/>
      <c r="D431" s="68">
        <v>421</v>
      </c>
      <c r="E431" s="68" t="s">
        <v>82</v>
      </c>
      <c r="F431" s="69">
        <v>32707.83</v>
      </c>
      <c r="G431" s="69"/>
      <c r="H431" s="69">
        <f>F431+G431</f>
        <v>32707.83</v>
      </c>
    </row>
    <row r="432" spans="1:8" ht="26.25" x14ac:dyDescent="0.25">
      <c r="B432" s="72"/>
      <c r="C432" s="72"/>
      <c r="D432" s="72"/>
      <c r="E432" s="79" t="s">
        <v>195</v>
      </c>
      <c r="F432" s="62">
        <f>F434</f>
        <v>24000</v>
      </c>
      <c r="G432" s="62">
        <f t="shared" ref="G432:H432" si="93">G434</f>
        <v>0</v>
      </c>
      <c r="H432" s="62">
        <f t="shared" si="93"/>
        <v>24000</v>
      </c>
    </row>
    <row r="433" spans="2:8" x14ac:dyDescent="0.25">
      <c r="B433" s="72"/>
      <c r="C433" s="72"/>
      <c r="D433" s="72"/>
      <c r="E433" s="63" t="s">
        <v>122</v>
      </c>
      <c r="F433" s="65">
        <v>24000</v>
      </c>
      <c r="G433" s="65"/>
      <c r="H433" s="65">
        <v>24000</v>
      </c>
    </row>
    <row r="434" spans="2:8" x14ac:dyDescent="0.25">
      <c r="B434" s="67">
        <v>3</v>
      </c>
      <c r="C434" s="67"/>
      <c r="D434" s="67"/>
      <c r="E434" s="67" t="s">
        <v>49</v>
      </c>
      <c r="F434" s="65">
        <f>F435</f>
        <v>24000</v>
      </c>
      <c r="G434" s="65">
        <f t="shared" ref="G434:H435" si="94">G435</f>
        <v>0</v>
      </c>
      <c r="H434" s="65">
        <f t="shared" si="94"/>
        <v>24000</v>
      </c>
    </row>
    <row r="435" spans="2:8" x14ac:dyDescent="0.25">
      <c r="B435" s="67"/>
      <c r="C435" s="67">
        <v>32</v>
      </c>
      <c r="D435" s="67"/>
      <c r="E435" s="67" t="s">
        <v>56</v>
      </c>
      <c r="F435" s="65">
        <f>F436</f>
        <v>24000</v>
      </c>
      <c r="G435" s="65">
        <f t="shared" si="94"/>
        <v>0</v>
      </c>
      <c r="H435" s="65">
        <f t="shared" si="94"/>
        <v>24000</v>
      </c>
    </row>
    <row r="436" spans="2:8" x14ac:dyDescent="0.25">
      <c r="B436" s="68"/>
      <c r="C436" s="68"/>
      <c r="D436" s="68">
        <v>323</v>
      </c>
      <c r="E436" s="68" t="s">
        <v>60</v>
      </c>
      <c r="F436" s="69">
        <v>24000</v>
      </c>
      <c r="G436" s="69"/>
      <c r="H436" s="69">
        <f>F436+G436</f>
        <v>24000</v>
      </c>
    </row>
    <row r="437" spans="2:8" ht="26.25" x14ac:dyDescent="0.25">
      <c r="B437" s="72"/>
      <c r="C437" s="72"/>
      <c r="D437" s="72"/>
      <c r="E437" s="79" t="s">
        <v>196</v>
      </c>
      <c r="F437" s="62">
        <f>F439</f>
        <v>47500</v>
      </c>
      <c r="G437" s="62">
        <f t="shared" ref="G437:H437" si="95">G439</f>
        <v>0</v>
      </c>
      <c r="H437" s="62">
        <f t="shared" si="95"/>
        <v>47500</v>
      </c>
    </row>
    <row r="438" spans="2:8" x14ac:dyDescent="0.25">
      <c r="B438" s="72"/>
      <c r="C438" s="72"/>
      <c r="D438" s="72"/>
      <c r="E438" s="63" t="s">
        <v>122</v>
      </c>
      <c r="F438" s="65">
        <v>15000</v>
      </c>
      <c r="G438" s="65"/>
      <c r="H438" s="65">
        <v>47500</v>
      </c>
    </row>
    <row r="439" spans="2:8" x14ac:dyDescent="0.25">
      <c r="B439" s="67">
        <v>3</v>
      </c>
      <c r="C439" s="67"/>
      <c r="D439" s="67"/>
      <c r="E439" s="67" t="s">
        <v>49</v>
      </c>
      <c r="F439" s="65">
        <f>F440</f>
        <v>47500</v>
      </c>
      <c r="G439" s="65">
        <f t="shared" ref="G439:H440" si="96">G440</f>
        <v>0</v>
      </c>
      <c r="H439" s="65">
        <f t="shared" si="96"/>
        <v>47500</v>
      </c>
    </row>
    <row r="440" spans="2:8" x14ac:dyDescent="0.25">
      <c r="B440" s="67"/>
      <c r="C440" s="67">
        <v>32</v>
      </c>
      <c r="D440" s="67"/>
      <c r="E440" s="67" t="s">
        <v>56</v>
      </c>
      <c r="F440" s="65">
        <f>F441</f>
        <v>47500</v>
      </c>
      <c r="G440" s="65">
        <f t="shared" si="96"/>
        <v>0</v>
      </c>
      <c r="H440" s="65">
        <f t="shared" si="96"/>
        <v>47500</v>
      </c>
    </row>
    <row r="441" spans="2:8" x14ac:dyDescent="0.25">
      <c r="B441" s="68"/>
      <c r="C441" s="68"/>
      <c r="D441" s="68">
        <v>323</v>
      </c>
      <c r="E441" s="68" t="s">
        <v>60</v>
      </c>
      <c r="F441" s="69">
        <v>47500</v>
      </c>
      <c r="G441" s="69"/>
      <c r="H441" s="69">
        <f>F441+G441</f>
        <v>47500</v>
      </c>
    </row>
    <row r="442" spans="2:8" ht="26.25" x14ac:dyDescent="0.25">
      <c r="B442" s="167"/>
      <c r="C442" s="167"/>
      <c r="D442" s="114"/>
      <c r="E442" s="115" t="s">
        <v>197</v>
      </c>
      <c r="F442" s="155">
        <f>F444</f>
        <v>5000</v>
      </c>
      <c r="G442" s="155">
        <f>G444</f>
        <v>0</v>
      </c>
      <c r="H442" s="155">
        <f>F442+G442</f>
        <v>5000</v>
      </c>
    </row>
    <row r="443" spans="2:8" x14ac:dyDescent="0.25">
      <c r="B443" s="168"/>
      <c r="C443" s="168"/>
      <c r="D443" s="169"/>
      <c r="E443" s="170" t="s">
        <v>189</v>
      </c>
      <c r="F443" s="144"/>
      <c r="G443" s="162"/>
      <c r="H443" s="162">
        <v>5000</v>
      </c>
    </row>
    <row r="444" spans="2:8" x14ac:dyDescent="0.25">
      <c r="B444" s="67">
        <v>3</v>
      </c>
      <c r="C444" s="67"/>
      <c r="D444" s="67"/>
      <c r="E444" s="95" t="s">
        <v>49</v>
      </c>
      <c r="F444" s="144">
        <f t="shared" ref="F444:H445" si="97">F445</f>
        <v>5000</v>
      </c>
      <c r="G444" s="144">
        <f t="shared" si="97"/>
        <v>0</v>
      </c>
      <c r="H444" s="144">
        <f t="shared" si="97"/>
        <v>5000</v>
      </c>
    </row>
    <row r="445" spans="2:8" x14ac:dyDescent="0.25">
      <c r="B445" s="68"/>
      <c r="C445" s="67">
        <v>32</v>
      </c>
      <c r="D445" s="67"/>
      <c r="E445" s="95" t="s">
        <v>56</v>
      </c>
      <c r="F445" s="144">
        <f t="shared" si="97"/>
        <v>5000</v>
      </c>
      <c r="G445" s="144">
        <f t="shared" si="97"/>
        <v>0</v>
      </c>
      <c r="H445" s="144">
        <f t="shared" si="97"/>
        <v>5000</v>
      </c>
    </row>
    <row r="446" spans="2:8" x14ac:dyDescent="0.25">
      <c r="B446" s="68"/>
      <c r="C446" s="68"/>
      <c r="D446" s="68">
        <v>323</v>
      </c>
      <c r="E446" s="96" t="s">
        <v>198</v>
      </c>
      <c r="F446" s="151">
        <v>5000</v>
      </c>
      <c r="G446" s="151"/>
      <c r="H446" s="151">
        <f>F446+G446</f>
        <v>5000</v>
      </c>
    </row>
    <row r="447" spans="2:8" ht="25.5" x14ac:dyDescent="0.25">
      <c r="B447" s="118"/>
      <c r="C447" s="118"/>
      <c r="D447" s="118"/>
      <c r="E447" s="119" t="s">
        <v>199</v>
      </c>
      <c r="F447" s="84">
        <f>F449</f>
        <v>330201</v>
      </c>
      <c r="G447" s="84">
        <f t="shared" ref="G447:H447" si="98">G449</f>
        <v>-20000</v>
      </c>
      <c r="H447" s="84">
        <f t="shared" si="98"/>
        <v>310201</v>
      </c>
    </row>
    <row r="448" spans="2:8" ht="25.5" x14ac:dyDescent="0.25">
      <c r="B448" s="174"/>
      <c r="C448" s="174"/>
      <c r="D448" s="174"/>
      <c r="E448" s="175" t="s">
        <v>200</v>
      </c>
      <c r="F448" s="176"/>
      <c r="G448" s="176"/>
      <c r="H448" s="176"/>
    </row>
    <row r="449" spans="2:8" ht="38.25" x14ac:dyDescent="0.25">
      <c r="B449" s="121"/>
      <c r="C449" s="121"/>
      <c r="D449" s="121"/>
      <c r="E449" s="122" t="s">
        <v>201</v>
      </c>
      <c r="F449" s="88">
        <f>F450+F455+F465+F460+F471</f>
        <v>330201</v>
      </c>
      <c r="G449" s="88">
        <f t="shared" ref="G449:H449" si="99">G450+G455+G465+G460+G471</f>
        <v>-20000</v>
      </c>
      <c r="H449" s="88">
        <f t="shared" si="99"/>
        <v>310201</v>
      </c>
    </row>
    <row r="450" spans="2:8" x14ac:dyDescent="0.25">
      <c r="B450" s="72"/>
      <c r="C450" s="72"/>
      <c r="D450" s="72"/>
      <c r="E450" s="79" t="s">
        <v>202</v>
      </c>
      <c r="F450" s="62">
        <f>F452</f>
        <v>110000</v>
      </c>
      <c r="G450" s="62">
        <f t="shared" ref="G450:H450" si="100">G452</f>
        <v>-20000</v>
      </c>
      <c r="H450" s="62">
        <f t="shared" si="100"/>
        <v>90000</v>
      </c>
    </row>
    <row r="451" spans="2:8" x14ac:dyDescent="0.25">
      <c r="B451" s="72"/>
      <c r="C451" s="72"/>
      <c r="D451" s="72"/>
      <c r="E451" s="63" t="s">
        <v>122</v>
      </c>
      <c r="F451" s="65">
        <v>110000</v>
      </c>
      <c r="G451" s="65"/>
      <c r="H451" s="65">
        <v>90000</v>
      </c>
    </row>
    <row r="452" spans="2:8" x14ac:dyDescent="0.25">
      <c r="B452" s="67">
        <v>3</v>
      </c>
      <c r="C452" s="67"/>
      <c r="D452" s="67"/>
      <c r="E452" s="67" t="s">
        <v>49</v>
      </c>
      <c r="F452" s="65">
        <f>F453</f>
        <v>110000</v>
      </c>
      <c r="G452" s="65">
        <f t="shared" ref="G452:H453" si="101">G453</f>
        <v>-20000</v>
      </c>
      <c r="H452" s="65">
        <f t="shared" si="101"/>
        <v>90000</v>
      </c>
    </row>
    <row r="453" spans="2:8" x14ac:dyDescent="0.25">
      <c r="B453" s="67"/>
      <c r="C453" s="67">
        <v>38</v>
      </c>
      <c r="D453" s="67"/>
      <c r="E453" s="67" t="s">
        <v>72</v>
      </c>
      <c r="F453" s="65">
        <f>F454</f>
        <v>110000</v>
      </c>
      <c r="G453" s="65">
        <f t="shared" si="101"/>
        <v>-20000</v>
      </c>
      <c r="H453" s="65">
        <f t="shared" si="101"/>
        <v>90000</v>
      </c>
    </row>
    <row r="454" spans="2:8" x14ac:dyDescent="0.25">
      <c r="B454" s="68"/>
      <c r="C454" s="68"/>
      <c r="D454" s="68">
        <v>381</v>
      </c>
      <c r="E454" s="68" t="s">
        <v>73</v>
      </c>
      <c r="F454" s="69">
        <f>55000+25000+30000</f>
        <v>110000</v>
      </c>
      <c r="G454" s="69">
        <v>-20000</v>
      </c>
      <c r="H454" s="69">
        <f>F454+G454</f>
        <v>90000</v>
      </c>
    </row>
    <row r="455" spans="2:8" x14ac:dyDescent="0.25">
      <c r="B455" s="72"/>
      <c r="C455" s="72"/>
      <c r="D455" s="72"/>
      <c r="E455" s="79" t="s">
        <v>203</v>
      </c>
      <c r="F455" s="62">
        <f>F457</f>
        <v>29000</v>
      </c>
      <c r="G455" s="62">
        <f t="shared" ref="G455:H455" si="102">G457</f>
        <v>0</v>
      </c>
      <c r="H455" s="62">
        <f t="shared" si="102"/>
        <v>29000</v>
      </c>
    </row>
    <row r="456" spans="2:8" x14ac:dyDescent="0.25">
      <c r="B456" s="72"/>
      <c r="C456" s="72"/>
      <c r="D456" s="72"/>
      <c r="E456" s="63" t="s">
        <v>122</v>
      </c>
      <c r="F456" s="65">
        <v>29000</v>
      </c>
      <c r="G456" s="65"/>
      <c r="H456" s="65">
        <v>29000</v>
      </c>
    </row>
    <row r="457" spans="2:8" x14ac:dyDescent="0.25">
      <c r="B457" s="67">
        <v>3</v>
      </c>
      <c r="C457" s="67"/>
      <c r="D457" s="67"/>
      <c r="E457" s="67" t="s">
        <v>49</v>
      </c>
      <c r="F457" s="65">
        <f>F458</f>
        <v>29000</v>
      </c>
      <c r="G457" s="65">
        <f t="shared" ref="G457:H458" si="103">G458</f>
        <v>0</v>
      </c>
      <c r="H457" s="65">
        <f t="shared" si="103"/>
        <v>29000</v>
      </c>
    </row>
    <row r="458" spans="2:8" x14ac:dyDescent="0.25">
      <c r="B458" s="67"/>
      <c r="C458" s="67">
        <v>38</v>
      </c>
      <c r="D458" s="67"/>
      <c r="E458" s="67" t="s">
        <v>72</v>
      </c>
      <c r="F458" s="65">
        <f>F459</f>
        <v>29000</v>
      </c>
      <c r="G458" s="65">
        <f t="shared" si="103"/>
        <v>0</v>
      </c>
      <c r="H458" s="65">
        <f t="shared" si="103"/>
        <v>29000</v>
      </c>
    </row>
    <row r="459" spans="2:8" x14ac:dyDescent="0.25">
      <c r="B459" s="68"/>
      <c r="C459" s="68"/>
      <c r="D459" s="68">
        <v>381</v>
      </c>
      <c r="E459" s="68" t="s">
        <v>73</v>
      </c>
      <c r="F459" s="69">
        <f>20000+15000+5000-11000</f>
        <v>29000</v>
      </c>
      <c r="G459" s="69"/>
      <c r="H459" s="69">
        <f>F459+G459</f>
        <v>29000</v>
      </c>
    </row>
    <row r="460" spans="2:8" x14ac:dyDescent="0.25">
      <c r="B460" s="72"/>
      <c r="C460" s="72"/>
      <c r="D460" s="72"/>
      <c r="E460" s="178" t="s">
        <v>204</v>
      </c>
      <c r="F460" s="78">
        <f>F462</f>
        <v>7000</v>
      </c>
      <c r="G460" s="78">
        <f t="shared" ref="G460:H460" si="104">G462</f>
        <v>0</v>
      </c>
      <c r="H460" s="78">
        <f t="shared" si="104"/>
        <v>7000</v>
      </c>
    </row>
    <row r="461" spans="2:8" x14ac:dyDescent="0.25">
      <c r="B461" s="74"/>
      <c r="C461" s="74"/>
      <c r="D461" s="74"/>
      <c r="E461" s="63" t="s">
        <v>122</v>
      </c>
      <c r="F461" s="65">
        <v>7000</v>
      </c>
      <c r="G461" s="65"/>
      <c r="H461" s="65">
        <v>7000</v>
      </c>
    </row>
    <row r="462" spans="2:8" x14ac:dyDescent="0.25">
      <c r="B462" s="67">
        <v>3</v>
      </c>
      <c r="C462" s="67"/>
      <c r="D462" s="67"/>
      <c r="E462" s="67" t="s">
        <v>49</v>
      </c>
      <c r="F462" s="65">
        <f t="shared" ref="F462:H463" si="105">F463</f>
        <v>7000</v>
      </c>
      <c r="G462" s="65">
        <f t="shared" si="105"/>
        <v>0</v>
      </c>
      <c r="H462" s="65">
        <f t="shared" si="105"/>
        <v>7000</v>
      </c>
    </row>
    <row r="463" spans="2:8" x14ac:dyDescent="0.25">
      <c r="B463" s="68"/>
      <c r="C463" s="67">
        <v>32</v>
      </c>
      <c r="D463" s="68"/>
      <c r="E463" s="68" t="s">
        <v>56</v>
      </c>
      <c r="F463" s="65">
        <f t="shared" si="105"/>
        <v>7000</v>
      </c>
      <c r="G463" s="65">
        <f t="shared" si="105"/>
        <v>0</v>
      </c>
      <c r="H463" s="65">
        <f t="shared" si="105"/>
        <v>7000</v>
      </c>
    </row>
    <row r="464" spans="2:8" x14ac:dyDescent="0.25">
      <c r="B464" s="68"/>
      <c r="C464" s="68"/>
      <c r="D464" s="68">
        <v>323</v>
      </c>
      <c r="E464" s="68" t="s">
        <v>60</v>
      </c>
      <c r="F464" s="69">
        <v>7000</v>
      </c>
      <c r="G464" s="69"/>
      <c r="H464" s="69">
        <f>F464+G464</f>
        <v>7000</v>
      </c>
    </row>
    <row r="465" spans="1:8" x14ac:dyDescent="0.25">
      <c r="B465" s="72"/>
      <c r="C465" s="72"/>
      <c r="D465" s="72"/>
      <c r="E465" s="79" t="s">
        <v>205</v>
      </c>
      <c r="F465" s="62">
        <f>F467</f>
        <v>35000</v>
      </c>
      <c r="G465" s="62">
        <f>G467</f>
        <v>0</v>
      </c>
      <c r="H465" s="62">
        <f t="shared" ref="H465" si="106">H467</f>
        <v>35000</v>
      </c>
    </row>
    <row r="466" spans="1:8" x14ac:dyDescent="0.25">
      <c r="B466" s="72"/>
      <c r="C466" s="72"/>
      <c r="D466" s="72"/>
      <c r="E466" s="63" t="s">
        <v>122</v>
      </c>
      <c r="F466" s="65">
        <v>35000</v>
      </c>
      <c r="G466" s="65"/>
      <c r="H466" s="65">
        <v>35000</v>
      </c>
    </row>
    <row r="467" spans="1:8" x14ac:dyDescent="0.25">
      <c r="B467" s="67">
        <v>3</v>
      </c>
      <c r="C467" s="67"/>
      <c r="D467" s="67"/>
      <c r="E467" s="67" t="s">
        <v>49</v>
      </c>
      <c r="F467" s="65">
        <f>F468</f>
        <v>35000</v>
      </c>
      <c r="G467" s="65">
        <f t="shared" ref="G467:H467" si="107">G468</f>
        <v>0</v>
      </c>
      <c r="H467" s="65">
        <f t="shared" si="107"/>
        <v>35000</v>
      </c>
    </row>
    <row r="468" spans="1:8" x14ac:dyDescent="0.25">
      <c r="B468" s="67"/>
      <c r="C468" s="67">
        <v>38</v>
      </c>
      <c r="D468" s="67"/>
      <c r="E468" s="67" t="s">
        <v>72</v>
      </c>
      <c r="F468" s="65">
        <f>F469</f>
        <v>35000</v>
      </c>
      <c r="G468" s="65">
        <f>G469+G470</f>
        <v>0</v>
      </c>
      <c r="H468" s="65">
        <f>H469+H470</f>
        <v>35000</v>
      </c>
    </row>
    <row r="469" spans="1:8" x14ac:dyDescent="0.25">
      <c r="B469" s="68"/>
      <c r="C469" s="68"/>
      <c r="D469" s="68">
        <v>381</v>
      </c>
      <c r="E469" s="68" t="s">
        <v>73</v>
      </c>
      <c r="F469" s="69">
        <f>10000+3000+20000+2000</f>
        <v>35000</v>
      </c>
      <c r="G469" s="69"/>
      <c r="H469" s="69">
        <f>F469+G469</f>
        <v>35000</v>
      </c>
    </row>
    <row r="470" spans="1:8" x14ac:dyDescent="0.25">
      <c r="B470" s="68"/>
      <c r="C470" s="68"/>
      <c r="D470" s="68">
        <v>382</v>
      </c>
      <c r="E470" s="68" t="s">
        <v>74</v>
      </c>
      <c r="F470" s="69"/>
      <c r="G470" s="69"/>
      <c r="H470" s="69">
        <f>F470+G470</f>
        <v>0</v>
      </c>
    </row>
    <row r="471" spans="1:8" x14ac:dyDescent="0.25">
      <c r="B471" s="72"/>
      <c r="C471" s="72"/>
      <c r="D471" s="72"/>
      <c r="E471" s="180" t="s">
        <v>206</v>
      </c>
      <c r="F471" s="78">
        <f>F477+F474</f>
        <v>149201</v>
      </c>
      <c r="G471" s="78">
        <f t="shared" ref="G471:H471" si="108">G477+G474</f>
        <v>0</v>
      </c>
      <c r="H471" s="78">
        <f t="shared" si="108"/>
        <v>149201</v>
      </c>
    </row>
    <row r="472" spans="1:8" x14ac:dyDescent="0.25">
      <c r="B472" s="74"/>
      <c r="C472" s="74"/>
      <c r="D472" s="74"/>
      <c r="E472" s="181" t="s">
        <v>150</v>
      </c>
      <c r="F472" s="65">
        <f>F471-F473</f>
        <v>9000</v>
      </c>
      <c r="G472" s="65"/>
      <c r="H472" s="65">
        <f>H471-H473</f>
        <v>9000</v>
      </c>
    </row>
    <row r="473" spans="1:8" x14ac:dyDescent="0.25">
      <c r="B473" s="74"/>
      <c r="C473" s="74"/>
      <c r="D473" s="74"/>
      <c r="E473" s="181" t="s">
        <v>127</v>
      </c>
      <c r="F473" s="65">
        <v>140201</v>
      </c>
      <c r="G473" s="65"/>
      <c r="H473" s="65">
        <v>140201</v>
      </c>
    </row>
    <row r="474" spans="1:8" x14ac:dyDescent="0.25">
      <c r="A474" s="182"/>
      <c r="B474" s="67">
        <v>3</v>
      </c>
      <c r="C474" s="67"/>
      <c r="D474" s="67"/>
      <c r="E474" s="67" t="s">
        <v>49</v>
      </c>
      <c r="F474" s="65">
        <f>F475</f>
        <v>10400</v>
      </c>
      <c r="G474" s="65">
        <f t="shared" ref="G474:H475" si="109">G475</f>
        <v>0</v>
      </c>
      <c r="H474" s="65">
        <f>H475</f>
        <v>10400</v>
      </c>
    </row>
    <row r="475" spans="1:8" x14ac:dyDescent="0.25">
      <c r="A475" s="182"/>
      <c r="B475" s="67"/>
      <c r="C475" s="67">
        <v>32</v>
      </c>
      <c r="D475" s="67"/>
      <c r="E475" s="67" t="s">
        <v>56</v>
      </c>
      <c r="F475" s="65">
        <f>F476</f>
        <v>10400</v>
      </c>
      <c r="G475" s="65">
        <f t="shared" si="109"/>
        <v>0</v>
      </c>
      <c r="H475" s="65">
        <f t="shared" si="109"/>
        <v>10400</v>
      </c>
    </row>
    <row r="476" spans="1:8" x14ac:dyDescent="0.25">
      <c r="B476" s="68"/>
      <c r="C476" s="68"/>
      <c r="D476" s="68">
        <v>323</v>
      </c>
      <c r="E476" s="68" t="s">
        <v>60</v>
      </c>
      <c r="F476" s="69">
        <v>10400</v>
      </c>
      <c r="G476" s="69"/>
      <c r="H476" s="69">
        <f>F476+G476</f>
        <v>10400</v>
      </c>
    </row>
    <row r="477" spans="1:8" ht="26.25" x14ac:dyDescent="0.25">
      <c r="B477" s="67">
        <v>4</v>
      </c>
      <c r="C477" s="67"/>
      <c r="D477" s="67"/>
      <c r="E477" s="95" t="s">
        <v>207</v>
      </c>
      <c r="F477" s="65">
        <f t="shared" ref="F477:H478" si="110">F478</f>
        <v>138801</v>
      </c>
      <c r="G477" s="65">
        <f t="shared" si="110"/>
        <v>0</v>
      </c>
      <c r="H477" s="65">
        <f t="shared" si="110"/>
        <v>138801</v>
      </c>
    </row>
    <row r="478" spans="1:8" ht="26.25" x14ac:dyDescent="0.25">
      <c r="B478" s="68"/>
      <c r="C478" s="67">
        <v>42</v>
      </c>
      <c r="D478" s="68"/>
      <c r="E478" s="95" t="s">
        <v>80</v>
      </c>
      <c r="F478" s="65">
        <f t="shared" si="110"/>
        <v>138801</v>
      </c>
      <c r="G478" s="65">
        <f t="shared" si="110"/>
        <v>0</v>
      </c>
      <c r="H478" s="65">
        <f t="shared" si="110"/>
        <v>138801</v>
      </c>
    </row>
    <row r="479" spans="1:8" x14ac:dyDescent="0.25">
      <c r="B479" s="68"/>
      <c r="C479" s="68"/>
      <c r="D479" s="68">
        <v>422</v>
      </c>
      <c r="E479" s="68" t="s">
        <v>83</v>
      </c>
      <c r="F479" s="69">
        <v>138801</v>
      </c>
      <c r="G479" s="69"/>
      <c r="H479" s="69">
        <f>F479+G479</f>
        <v>138801</v>
      </c>
    </row>
    <row r="480" spans="1:8" ht="25.5" x14ac:dyDescent="0.25">
      <c r="B480" s="118"/>
      <c r="C480" s="118"/>
      <c r="D480" s="118"/>
      <c r="E480" s="119" t="s">
        <v>208</v>
      </c>
      <c r="F480" s="84">
        <f>F482</f>
        <v>1162475.6400000001</v>
      </c>
      <c r="G480" s="84">
        <f t="shared" ref="G480:H480" si="111">G482</f>
        <v>109070</v>
      </c>
      <c r="H480" s="84">
        <f t="shared" si="111"/>
        <v>1271545.6400000001</v>
      </c>
    </row>
    <row r="481" spans="2:8" ht="25.5" x14ac:dyDescent="0.25">
      <c r="B481" s="174"/>
      <c r="C481" s="174"/>
      <c r="D481" s="174"/>
      <c r="E481" s="175" t="s">
        <v>209</v>
      </c>
      <c r="F481" s="176"/>
      <c r="G481" s="176"/>
      <c r="H481" s="176"/>
    </row>
    <row r="482" spans="2:8" x14ac:dyDescent="0.25">
      <c r="B482" s="121"/>
      <c r="C482" s="121"/>
      <c r="D482" s="121"/>
      <c r="E482" s="183" t="s">
        <v>210</v>
      </c>
      <c r="F482" s="88">
        <f>F483+F495+F503+F510</f>
        <v>1162475.6400000001</v>
      </c>
      <c r="G482" s="88">
        <f t="shared" ref="G482" si="112">G483+G495+G503+G510</f>
        <v>109070</v>
      </c>
      <c r="H482" s="88">
        <f>H483+H495+H503+H510</f>
        <v>1271545.6400000001</v>
      </c>
    </row>
    <row r="483" spans="2:8" ht="26.25" x14ac:dyDescent="0.25">
      <c r="B483" s="107"/>
      <c r="C483" s="107"/>
      <c r="D483" s="107"/>
      <c r="E483" s="79" t="s">
        <v>211</v>
      </c>
      <c r="F483" s="184">
        <f>F487</f>
        <v>714937.4</v>
      </c>
      <c r="G483" s="184">
        <f t="shared" ref="G483:H483" si="113">G487</f>
        <v>29070</v>
      </c>
      <c r="H483" s="184">
        <f t="shared" si="113"/>
        <v>744007.4</v>
      </c>
    </row>
    <row r="484" spans="2:8" ht="23.25" x14ac:dyDescent="0.25">
      <c r="B484" s="107"/>
      <c r="C484" s="107"/>
      <c r="D484" s="107"/>
      <c r="E484" s="135" t="s">
        <v>212</v>
      </c>
      <c r="F484" s="65"/>
      <c r="G484" s="65"/>
      <c r="H484" s="65"/>
    </row>
    <row r="485" spans="2:8" x14ac:dyDescent="0.25">
      <c r="B485" s="107"/>
      <c r="C485" s="107"/>
      <c r="D485" s="107"/>
      <c r="E485" s="63" t="s">
        <v>150</v>
      </c>
      <c r="F485" s="65">
        <v>533437.4</v>
      </c>
      <c r="G485" s="65"/>
      <c r="H485" s="65">
        <f>H483-H486</f>
        <v>562507.4</v>
      </c>
    </row>
    <row r="486" spans="2:8" x14ac:dyDescent="0.25">
      <c r="B486" s="107"/>
      <c r="C486" s="107"/>
      <c r="D486" s="107"/>
      <c r="E486" s="63" t="s">
        <v>127</v>
      </c>
      <c r="F486" s="65">
        <v>181500</v>
      </c>
      <c r="G486" s="65"/>
      <c r="H486" s="65">
        <v>181500</v>
      </c>
    </row>
    <row r="487" spans="2:8" x14ac:dyDescent="0.25">
      <c r="B487" s="18">
        <v>3</v>
      </c>
      <c r="C487" s="18"/>
      <c r="D487" s="18"/>
      <c r="E487" s="18" t="s">
        <v>49</v>
      </c>
      <c r="F487" s="65">
        <f>F488+F492</f>
        <v>714937.4</v>
      </c>
      <c r="G487" s="65">
        <f t="shared" ref="G487:H487" si="114">G488+G492</f>
        <v>29070</v>
      </c>
      <c r="H487" s="65">
        <f t="shared" si="114"/>
        <v>744007.4</v>
      </c>
    </row>
    <row r="488" spans="2:8" x14ac:dyDescent="0.25">
      <c r="B488" s="18"/>
      <c r="C488" s="18">
        <v>31</v>
      </c>
      <c r="D488" s="18"/>
      <c r="E488" s="18" t="s">
        <v>51</v>
      </c>
      <c r="F488" s="65">
        <f>F489+F490+F491</f>
        <v>651961</v>
      </c>
      <c r="G488" s="65">
        <f t="shared" ref="G488:H488" si="115">G489+G490+G491</f>
        <v>29070</v>
      </c>
      <c r="H488" s="65">
        <f t="shared" si="115"/>
        <v>681031</v>
      </c>
    </row>
    <row r="489" spans="2:8" x14ac:dyDescent="0.25">
      <c r="B489" s="22"/>
      <c r="C489" s="22"/>
      <c r="D489" s="22">
        <v>311</v>
      </c>
      <c r="E489" s="22" t="s">
        <v>133</v>
      </c>
      <c r="F489" s="69">
        <v>539020</v>
      </c>
      <c r="G489" s="93">
        <v>24950</v>
      </c>
      <c r="H489" s="69">
        <f>F489+G489</f>
        <v>563970</v>
      </c>
    </row>
    <row r="490" spans="2:8" x14ac:dyDescent="0.25">
      <c r="B490" s="22"/>
      <c r="C490" s="22"/>
      <c r="D490" s="22">
        <v>312</v>
      </c>
      <c r="E490" s="22" t="s">
        <v>54</v>
      </c>
      <c r="F490" s="69">
        <v>24000</v>
      </c>
      <c r="G490" s="93"/>
      <c r="H490" s="69">
        <f t="shared" ref="H490:H491" si="116">F490+G490</f>
        <v>24000</v>
      </c>
    </row>
    <row r="491" spans="2:8" x14ac:dyDescent="0.25">
      <c r="B491" s="22"/>
      <c r="C491" s="22"/>
      <c r="D491" s="22">
        <v>313</v>
      </c>
      <c r="E491" s="22" t="s">
        <v>55</v>
      </c>
      <c r="F491" s="69">
        <v>88941</v>
      </c>
      <c r="G491" s="93">
        <v>4120</v>
      </c>
      <c r="H491" s="69">
        <f t="shared" si="116"/>
        <v>93061</v>
      </c>
    </row>
    <row r="492" spans="2:8" x14ac:dyDescent="0.25">
      <c r="B492" s="22"/>
      <c r="C492" s="18">
        <v>32</v>
      </c>
      <c r="D492" s="22"/>
      <c r="E492" s="18" t="s">
        <v>56</v>
      </c>
      <c r="F492" s="65">
        <f>F493+F494</f>
        <v>62976.4</v>
      </c>
      <c r="G492" s="65">
        <f t="shared" ref="G492:H492" si="117">G493+G494</f>
        <v>0</v>
      </c>
      <c r="H492" s="65">
        <f t="shared" si="117"/>
        <v>62976.4</v>
      </c>
    </row>
    <row r="493" spans="2:8" x14ac:dyDescent="0.25">
      <c r="B493" s="18"/>
      <c r="C493" s="18"/>
      <c r="D493" s="22">
        <v>322</v>
      </c>
      <c r="E493" s="22" t="s">
        <v>58</v>
      </c>
      <c r="F493" s="69">
        <v>18026.400000000001</v>
      </c>
      <c r="G493" s="65"/>
      <c r="H493" s="69">
        <f>F493+G493</f>
        <v>18026.400000000001</v>
      </c>
    </row>
    <row r="494" spans="2:8" x14ac:dyDescent="0.25">
      <c r="B494" s="22"/>
      <c r="C494" s="22"/>
      <c r="D494" s="22">
        <v>323</v>
      </c>
      <c r="E494" s="22" t="s">
        <v>60</v>
      </c>
      <c r="F494" s="69">
        <v>44950</v>
      </c>
      <c r="G494" s="69"/>
      <c r="H494" s="69">
        <f>F494+G494</f>
        <v>44950</v>
      </c>
    </row>
    <row r="495" spans="2:8" ht="26.25" x14ac:dyDescent="0.25">
      <c r="B495" s="72"/>
      <c r="C495" s="72"/>
      <c r="D495" s="72"/>
      <c r="E495" s="79" t="s">
        <v>213</v>
      </c>
      <c r="F495" s="62">
        <f>F497+F500</f>
        <v>347538.24</v>
      </c>
      <c r="G495" s="62">
        <f>G497+G500</f>
        <v>0</v>
      </c>
      <c r="H495" s="62">
        <f>H497+H500</f>
        <v>347538.24</v>
      </c>
    </row>
    <row r="496" spans="2:8" x14ac:dyDescent="0.25">
      <c r="B496" s="72"/>
      <c r="C496" s="72"/>
      <c r="D496" s="72"/>
      <c r="E496" s="63" t="s">
        <v>150</v>
      </c>
      <c r="F496" s="65">
        <v>347538.24</v>
      </c>
      <c r="G496" s="65"/>
      <c r="H496" s="65">
        <v>347538.24</v>
      </c>
    </row>
    <row r="497" spans="2:8" x14ac:dyDescent="0.25">
      <c r="B497" s="67">
        <v>3</v>
      </c>
      <c r="C497" s="67"/>
      <c r="D497" s="67"/>
      <c r="E497" s="95" t="s">
        <v>49</v>
      </c>
      <c r="F497" s="65">
        <f>F498</f>
        <v>47538.239999999998</v>
      </c>
      <c r="G497" s="65">
        <f t="shared" ref="G497:H498" si="118">G498</f>
        <v>0</v>
      </c>
      <c r="H497" s="65">
        <f t="shared" si="118"/>
        <v>47538.239999999998</v>
      </c>
    </row>
    <row r="498" spans="2:8" x14ac:dyDescent="0.25">
      <c r="B498" s="67"/>
      <c r="C498" s="67">
        <v>34</v>
      </c>
      <c r="D498" s="67"/>
      <c r="E498" s="95" t="s">
        <v>63</v>
      </c>
      <c r="F498" s="65">
        <f>F499</f>
        <v>47538.239999999998</v>
      </c>
      <c r="G498" s="65">
        <f t="shared" si="118"/>
        <v>0</v>
      </c>
      <c r="H498" s="65">
        <f t="shared" si="118"/>
        <v>47538.239999999998</v>
      </c>
    </row>
    <row r="499" spans="2:8" x14ac:dyDescent="0.25">
      <c r="B499" s="68"/>
      <c r="C499" s="68"/>
      <c r="D499" s="68">
        <v>342</v>
      </c>
      <c r="E499" s="96" t="s">
        <v>64</v>
      </c>
      <c r="F499" s="69">
        <v>47538.239999999998</v>
      </c>
      <c r="G499" s="69"/>
      <c r="H499" s="69">
        <f>F499+G499</f>
        <v>47538.239999999998</v>
      </c>
    </row>
    <row r="500" spans="2:8" ht="26.25" x14ac:dyDescent="0.25">
      <c r="B500" s="67">
        <v>5</v>
      </c>
      <c r="C500" s="67"/>
      <c r="D500" s="67"/>
      <c r="E500" s="95" t="s">
        <v>91</v>
      </c>
      <c r="F500" s="19">
        <f>F501</f>
        <v>300000</v>
      </c>
      <c r="G500" s="19">
        <f t="shared" ref="G500:H501" si="119">G501</f>
        <v>0</v>
      </c>
      <c r="H500" s="19">
        <f t="shared" si="119"/>
        <v>300000</v>
      </c>
    </row>
    <row r="501" spans="2:8" ht="26.25" x14ac:dyDescent="0.25">
      <c r="B501" s="67"/>
      <c r="C501" s="67">
        <v>54</v>
      </c>
      <c r="D501" s="67"/>
      <c r="E501" s="95" t="s">
        <v>95</v>
      </c>
      <c r="F501" s="19">
        <f>F502</f>
        <v>300000</v>
      </c>
      <c r="G501" s="19">
        <f t="shared" si="119"/>
        <v>0</v>
      </c>
      <c r="H501" s="19">
        <f t="shared" si="119"/>
        <v>300000</v>
      </c>
    </row>
    <row r="502" spans="2:8" ht="39" x14ac:dyDescent="0.25">
      <c r="B502" s="68"/>
      <c r="C502" s="68"/>
      <c r="D502" s="68">
        <v>542</v>
      </c>
      <c r="E502" s="96" t="s">
        <v>214</v>
      </c>
      <c r="F502" s="24">
        <v>300000</v>
      </c>
      <c r="G502" s="24"/>
      <c r="H502" s="24">
        <f>F502+G502</f>
        <v>300000</v>
      </c>
    </row>
    <row r="503" spans="2:8" x14ac:dyDescent="0.25">
      <c r="B503" s="72"/>
      <c r="C503" s="72"/>
      <c r="D503" s="72"/>
      <c r="E503" s="61" t="s">
        <v>215</v>
      </c>
      <c r="F503" s="62">
        <f>F505</f>
        <v>46000</v>
      </c>
      <c r="G503" s="62">
        <f t="shared" ref="G503:H503" si="120">G505</f>
        <v>80000</v>
      </c>
      <c r="H503" s="62">
        <f t="shared" si="120"/>
        <v>126000</v>
      </c>
    </row>
    <row r="504" spans="2:8" x14ac:dyDescent="0.25">
      <c r="B504" s="72"/>
      <c r="C504" s="72"/>
      <c r="D504" s="72"/>
      <c r="E504" s="63" t="s">
        <v>122</v>
      </c>
      <c r="F504" s="65">
        <v>46000</v>
      </c>
      <c r="G504" s="65"/>
      <c r="H504" s="66">
        <v>126000</v>
      </c>
    </row>
    <row r="505" spans="2:8" x14ac:dyDescent="0.25">
      <c r="B505" s="67">
        <v>3</v>
      </c>
      <c r="C505" s="67"/>
      <c r="D505" s="67"/>
      <c r="E505" s="67" t="s">
        <v>49</v>
      </c>
      <c r="F505" s="65">
        <f>F506+F508</f>
        <v>46000</v>
      </c>
      <c r="G505" s="65">
        <f t="shared" ref="G505:H505" si="121">G506+G508</f>
        <v>80000</v>
      </c>
      <c r="H505" s="65">
        <f t="shared" si="121"/>
        <v>126000</v>
      </c>
    </row>
    <row r="506" spans="2:8" ht="26.25" x14ac:dyDescent="0.25">
      <c r="B506" s="67"/>
      <c r="C506" s="67">
        <v>36</v>
      </c>
      <c r="D506" s="67"/>
      <c r="E506" s="95" t="s">
        <v>179</v>
      </c>
      <c r="F506" s="65">
        <f>F507</f>
        <v>9000</v>
      </c>
      <c r="G506" s="65">
        <f t="shared" ref="G506:H506" si="122">G507</f>
        <v>80000</v>
      </c>
      <c r="H506" s="65">
        <f t="shared" si="122"/>
        <v>89000</v>
      </c>
    </row>
    <row r="507" spans="2:8" x14ac:dyDescent="0.25">
      <c r="B507" s="68"/>
      <c r="C507" s="68"/>
      <c r="D507" s="68">
        <v>363</v>
      </c>
      <c r="E507" s="68" t="s">
        <v>216</v>
      </c>
      <c r="F507" s="69">
        <f>1000+8000</f>
        <v>9000</v>
      </c>
      <c r="G507" s="69">
        <v>80000</v>
      </c>
      <c r="H507" s="69">
        <f>F507+G507</f>
        <v>89000</v>
      </c>
    </row>
    <row r="508" spans="2:8" x14ac:dyDescent="0.25">
      <c r="B508" s="67"/>
      <c r="C508" s="67">
        <v>37</v>
      </c>
      <c r="D508" s="67"/>
      <c r="E508" s="67" t="s">
        <v>70</v>
      </c>
      <c r="F508" s="65">
        <f>F509</f>
        <v>37000</v>
      </c>
      <c r="G508" s="65">
        <f t="shared" ref="G508:H508" si="123">G509</f>
        <v>0</v>
      </c>
      <c r="H508" s="65">
        <f t="shared" si="123"/>
        <v>37000</v>
      </c>
    </row>
    <row r="509" spans="2:8" x14ac:dyDescent="0.25">
      <c r="B509" s="68"/>
      <c r="C509" s="68"/>
      <c r="D509" s="68">
        <v>372</v>
      </c>
      <c r="E509" s="68" t="s">
        <v>168</v>
      </c>
      <c r="F509" s="69">
        <f>10000+27000</f>
        <v>37000</v>
      </c>
      <c r="G509" s="69"/>
      <c r="H509" s="69">
        <f>F509+G509</f>
        <v>37000</v>
      </c>
    </row>
    <row r="510" spans="2:8" ht="26.25" x14ac:dyDescent="0.25">
      <c r="B510" s="72"/>
      <c r="C510" s="72"/>
      <c r="D510" s="72"/>
      <c r="E510" s="79" t="s">
        <v>217</v>
      </c>
      <c r="F510" s="62">
        <f>F512</f>
        <v>54000</v>
      </c>
      <c r="G510" s="62">
        <f t="shared" ref="G510:H510" si="124">G512</f>
        <v>0</v>
      </c>
      <c r="H510" s="62">
        <f t="shared" si="124"/>
        <v>54000</v>
      </c>
    </row>
    <row r="511" spans="2:8" x14ac:dyDescent="0.25">
      <c r="B511" s="72"/>
      <c r="C511" s="72"/>
      <c r="D511" s="72"/>
      <c r="E511" s="63" t="s">
        <v>122</v>
      </c>
      <c r="F511" s="65">
        <v>54000</v>
      </c>
      <c r="G511" s="65"/>
      <c r="H511" s="65">
        <v>54000</v>
      </c>
    </row>
    <row r="512" spans="2:8" x14ac:dyDescent="0.25">
      <c r="B512" s="67">
        <v>3</v>
      </c>
      <c r="C512" s="67"/>
      <c r="D512" s="67"/>
      <c r="E512" s="67" t="s">
        <v>49</v>
      </c>
      <c r="F512" s="65">
        <f>F513</f>
        <v>54000</v>
      </c>
      <c r="G512" s="65">
        <f t="shared" ref="G512:H513" si="125">G513</f>
        <v>0</v>
      </c>
      <c r="H512" s="65">
        <f t="shared" si="125"/>
        <v>54000</v>
      </c>
    </row>
    <row r="513" spans="2:8" x14ac:dyDescent="0.25">
      <c r="B513" s="67"/>
      <c r="C513" s="67">
        <v>37</v>
      </c>
      <c r="D513" s="67"/>
      <c r="E513" s="67" t="s">
        <v>70</v>
      </c>
      <c r="F513" s="65">
        <f>F514</f>
        <v>54000</v>
      </c>
      <c r="G513" s="65">
        <f t="shared" si="125"/>
        <v>0</v>
      </c>
      <c r="H513" s="65">
        <f t="shared" si="125"/>
        <v>54000</v>
      </c>
    </row>
    <row r="514" spans="2:8" x14ac:dyDescent="0.25">
      <c r="B514" s="68"/>
      <c r="C514" s="68"/>
      <c r="D514" s="68">
        <v>372</v>
      </c>
      <c r="E514" s="68" t="s">
        <v>168</v>
      </c>
      <c r="F514" s="69">
        <v>54000</v>
      </c>
      <c r="G514" s="69"/>
      <c r="H514" s="69">
        <f>F514+G514</f>
        <v>54000</v>
      </c>
    </row>
    <row r="515" spans="2:8" ht="25.5" x14ac:dyDescent="0.25">
      <c r="B515" s="118"/>
      <c r="C515" s="118"/>
      <c r="D515" s="118"/>
      <c r="E515" s="119" t="s">
        <v>218</v>
      </c>
      <c r="F515" s="84">
        <f>F517</f>
        <v>241456.09</v>
      </c>
      <c r="G515" s="84">
        <f t="shared" ref="G515:H515" si="126">G517</f>
        <v>41000</v>
      </c>
      <c r="H515" s="84">
        <f t="shared" si="126"/>
        <v>282456.08999999997</v>
      </c>
    </row>
    <row r="516" spans="2:8" ht="25.5" x14ac:dyDescent="0.25">
      <c r="B516" s="174"/>
      <c r="C516" s="174"/>
      <c r="D516" s="174"/>
      <c r="E516" s="175" t="s">
        <v>219</v>
      </c>
      <c r="F516" s="176"/>
      <c r="G516" s="176"/>
      <c r="H516" s="176"/>
    </row>
    <row r="517" spans="2:8" ht="38.25" x14ac:dyDescent="0.25">
      <c r="B517" s="121"/>
      <c r="C517" s="121"/>
      <c r="D517" s="121"/>
      <c r="E517" s="122" t="s">
        <v>220</v>
      </c>
      <c r="F517" s="88">
        <f>F518+F533+F538+F543+F548+F553+F524</f>
        <v>241456.09</v>
      </c>
      <c r="G517" s="88">
        <f t="shared" ref="G517" si="127">G518+G533+G538+G543+G548+G553+G524</f>
        <v>41000</v>
      </c>
      <c r="H517" s="88">
        <f>H518+H524+H533+H538+H543+H548+H553</f>
        <v>282456.08999999997</v>
      </c>
    </row>
    <row r="518" spans="2:8" ht="26.25" x14ac:dyDescent="0.25">
      <c r="B518" s="72"/>
      <c r="C518" s="72"/>
      <c r="D518" s="72"/>
      <c r="E518" s="79" t="s">
        <v>221</v>
      </c>
      <c r="F518" s="62">
        <f>F521</f>
        <v>55600</v>
      </c>
      <c r="G518" s="62">
        <f t="shared" ref="G518:H518" si="128">G521</f>
        <v>0</v>
      </c>
      <c r="H518" s="62">
        <f t="shared" si="128"/>
        <v>55600</v>
      </c>
    </row>
    <row r="519" spans="2:8" x14ac:dyDescent="0.25">
      <c r="B519" s="72"/>
      <c r="C519" s="72"/>
      <c r="D519" s="72"/>
      <c r="E519" s="63" t="s">
        <v>150</v>
      </c>
      <c r="F519" s="65">
        <f>53414-9500</f>
        <v>43914</v>
      </c>
      <c r="G519" s="65"/>
      <c r="H519" s="65">
        <f>H518-H520</f>
        <v>48250</v>
      </c>
    </row>
    <row r="520" spans="2:8" x14ac:dyDescent="0.25">
      <c r="B520" s="72"/>
      <c r="C520" s="72"/>
      <c r="D520" s="72"/>
      <c r="E520" s="63" t="s">
        <v>127</v>
      </c>
      <c r="F520" s="65">
        <v>9500</v>
      </c>
      <c r="G520" s="65"/>
      <c r="H520" s="65">
        <v>7350</v>
      </c>
    </row>
    <row r="521" spans="2:8" x14ac:dyDescent="0.25">
      <c r="B521" s="67">
        <v>3</v>
      </c>
      <c r="C521" s="67"/>
      <c r="D521" s="67"/>
      <c r="E521" s="67" t="s">
        <v>49</v>
      </c>
      <c r="F521" s="65">
        <f>F522</f>
        <v>55600</v>
      </c>
      <c r="G521" s="65">
        <f t="shared" ref="G521:H522" si="129">G522</f>
        <v>0</v>
      </c>
      <c r="H521" s="65">
        <f t="shared" si="129"/>
        <v>55600</v>
      </c>
    </row>
    <row r="522" spans="2:8" x14ac:dyDescent="0.25">
      <c r="B522" s="67"/>
      <c r="C522" s="67">
        <v>37</v>
      </c>
      <c r="D522" s="67"/>
      <c r="E522" s="67" t="s">
        <v>70</v>
      </c>
      <c r="F522" s="65">
        <f>F523</f>
        <v>55600</v>
      </c>
      <c r="G522" s="65">
        <f t="shared" si="129"/>
        <v>0</v>
      </c>
      <c r="H522" s="65">
        <f t="shared" si="129"/>
        <v>55600</v>
      </c>
    </row>
    <row r="523" spans="2:8" x14ac:dyDescent="0.25">
      <c r="B523" s="68"/>
      <c r="C523" s="68"/>
      <c r="D523" s="68">
        <v>372</v>
      </c>
      <c r="E523" s="68" t="s">
        <v>168</v>
      </c>
      <c r="F523" s="69">
        <v>55600</v>
      </c>
      <c r="G523" s="69"/>
      <c r="H523" s="69">
        <f>F523+G523</f>
        <v>55600</v>
      </c>
    </row>
    <row r="524" spans="2:8" x14ac:dyDescent="0.25">
      <c r="B524" s="72"/>
      <c r="C524" s="72"/>
      <c r="D524" s="72"/>
      <c r="E524" s="79" t="s">
        <v>222</v>
      </c>
      <c r="F524" s="62">
        <f>F526</f>
        <v>128256.09</v>
      </c>
      <c r="G524" s="62">
        <f t="shared" ref="G524:H524" si="130">G526</f>
        <v>6000</v>
      </c>
      <c r="H524" s="62">
        <f t="shared" si="130"/>
        <v>134256.09</v>
      </c>
    </row>
    <row r="525" spans="2:8" x14ac:dyDescent="0.25">
      <c r="B525" s="72"/>
      <c r="C525" s="72"/>
      <c r="D525" s="72"/>
      <c r="E525" s="63" t="s">
        <v>127</v>
      </c>
      <c r="F525" s="65">
        <v>128256.09</v>
      </c>
      <c r="G525" s="65"/>
      <c r="H525" s="65">
        <v>134256.09</v>
      </c>
    </row>
    <row r="526" spans="2:8" x14ac:dyDescent="0.25">
      <c r="B526" s="67">
        <v>3</v>
      </c>
      <c r="C526" s="67"/>
      <c r="D526" s="67"/>
      <c r="E526" s="67" t="s">
        <v>49</v>
      </c>
      <c r="F526" s="65">
        <f>F527+F531</f>
        <v>128256.09</v>
      </c>
      <c r="G526" s="65">
        <f t="shared" ref="G526:H526" si="131">G527+G531</f>
        <v>6000</v>
      </c>
      <c r="H526" s="65">
        <f t="shared" si="131"/>
        <v>134256.09</v>
      </c>
    </row>
    <row r="527" spans="2:8" x14ac:dyDescent="0.25">
      <c r="B527" s="67"/>
      <c r="C527" s="67">
        <v>31</v>
      </c>
      <c r="D527" s="67"/>
      <c r="E527" s="67" t="s">
        <v>51</v>
      </c>
      <c r="F527" s="65">
        <f>F528+F530+F529</f>
        <v>113587.77</v>
      </c>
      <c r="G527" s="65">
        <f>G528+G530+G529</f>
        <v>6000</v>
      </c>
      <c r="H527" s="65">
        <f>H528+H530+H529</f>
        <v>119587.77</v>
      </c>
    </row>
    <row r="528" spans="2:8" x14ac:dyDescent="0.25">
      <c r="B528" s="68"/>
      <c r="C528" s="68"/>
      <c r="D528" s="68">
        <v>311</v>
      </c>
      <c r="E528" s="68" t="s">
        <v>133</v>
      </c>
      <c r="F528" s="69">
        <v>97500.24</v>
      </c>
      <c r="G528" s="70"/>
      <c r="H528" s="69">
        <f>F528+G528</f>
        <v>97500.24</v>
      </c>
    </row>
    <row r="529" spans="2:11" x14ac:dyDescent="0.25">
      <c r="B529" s="68"/>
      <c r="C529" s="68"/>
      <c r="D529" s="68">
        <v>312</v>
      </c>
      <c r="E529" s="68" t="s">
        <v>54</v>
      </c>
      <c r="F529" s="69"/>
      <c r="G529" s="93">
        <v>6000</v>
      </c>
      <c r="H529" s="69">
        <f>F529+G529</f>
        <v>6000</v>
      </c>
    </row>
    <row r="530" spans="2:11" x14ac:dyDescent="0.25">
      <c r="B530" s="68"/>
      <c r="C530" s="68"/>
      <c r="D530" s="68">
        <v>313</v>
      </c>
      <c r="E530" s="68" t="s">
        <v>223</v>
      </c>
      <c r="F530" s="69">
        <v>16087.53</v>
      </c>
      <c r="G530" s="69"/>
      <c r="H530" s="69">
        <f>F530+G530</f>
        <v>16087.53</v>
      </c>
    </row>
    <row r="531" spans="2:11" x14ac:dyDescent="0.25">
      <c r="B531" s="68"/>
      <c r="C531" s="67">
        <v>32</v>
      </c>
      <c r="D531" s="68"/>
      <c r="E531" s="67" t="s">
        <v>56</v>
      </c>
      <c r="F531" s="65">
        <f>F532</f>
        <v>14668.32</v>
      </c>
      <c r="G531" s="65">
        <f t="shared" ref="G531:H531" si="132">G532</f>
        <v>0</v>
      </c>
      <c r="H531" s="65">
        <f t="shared" si="132"/>
        <v>14668.32</v>
      </c>
    </row>
    <row r="532" spans="2:11" x14ac:dyDescent="0.25">
      <c r="B532" s="68"/>
      <c r="C532" s="67"/>
      <c r="D532" s="68">
        <v>321</v>
      </c>
      <c r="E532" s="68" t="s">
        <v>57</v>
      </c>
      <c r="F532" s="69">
        <f>3844.32+10824</f>
        <v>14668.32</v>
      </c>
      <c r="G532" s="69"/>
      <c r="H532" s="69">
        <f>F532+G532</f>
        <v>14668.32</v>
      </c>
    </row>
    <row r="533" spans="2:11" x14ac:dyDescent="0.25">
      <c r="B533" s="72"/>
      <c r="C533" s="72"/>
      <c r="D533" s="72"/>
      <c r="E533" s="79" t="s">
        <v>224</v>
      </c>
      <c r="F533" s="62">
        <f>F535</f>
        <v>5000</v>
      </c>
      <c r="G533" s="62">
        <f t="shared" ref="G533:H533" si="133">G535</f>
        <v>0</v>
      </c>
      <c r="H533" s="62">
        <f t="shared" si="133"/>
        <v>5000</v>
      </c>
    </row>
    <row r="534" spans="2:11" x14ac:dyDescent="0.25">
      <c r="B534" s="72"/>
      <c r="C534" s="72"/>
      <c r="D534" s="72"/>
      <c r="E534" s="63" t="s">
        <v>122</v>
      </c>
      <c r="F534" s="65">
        <v>5000</v>
      </c>
      <c r="G534" s="65"/>
      <c r="H534" s="65">
        <v>5000</v>
      </c>
    </row>
    <row r="535" spans="2:11" x14ac:dyDescent="0.25">
      <c r="B535" s="67">
        <v>3</v>
      </c>
      <c r="C535" s="67"/>
      <c r="D535" s="67"/>
      <c r="E535" s="67" t="s">
        <v>49</v>
      </c>
      <c r="F535" s="65">
        <f>F536</f>
        <v>5000</v>
      </c>
      <c r="G535" s="65">
        <f t="shared" ref="G535:H536" si="134">G536</f>
        <v>0</v>
      </c>
      <c r="H535" s="65">
        <f t="shared" si="134"/>
        <v>5000</v>
      </c>
    </row>
    <row r="536" spans="2:11" x14ac:dyDescent="0.25">
      <c r="B536" s="67"/>
      <c r="C536" s="67">
        <v>38</v>
      </c>
      <c r="D536" s="67"/>
      <c r="E536" s="67" t="s">
        <v>72</v>
      </c>
      <c r="F536" s="65">
        <f>F537</f>
        <v>5000</v>
      </c>
      <c r="G536" s="65">
        <f t="shared" si="134"/>
        <v>0</v>
      </c>
      <c r="H536" s="65">
        <f t="shared" si="134"/>
        <v>5000</v>
      </c>
    </row>
    <row r="537" spans="2:11" x14ac:dyDescent="0.25">
      <c r="B537" s="68"/>
      <c r="C537" s="68"/>
      <c r="D537" s="68">
        <v>381</v>
      </c>
      <c r="E537" s="68" t="s">
        <v>73</v>
      </c>
      <c r="F537" s="69">
        <v>5000</v>
      </c>
      <c r="G537" s="69"/>
      <c r="H537" s="69">
        <f>F537+G537</f>
        <v>5000</v>
      </c>
    </row>
    <row r="538" spans="2:11" ht="26.25" x14ac:dyDescent="0.25">
      <c r="B538" s="72"/>
      <c r="C538" s="72"/>
      <c r="D538" s="72"/>
      <c r="E538" s="79" t="s">
        <v>225</v>
      </c>
      <c r="F538" s="62">
        <f>F540</f>
        <v>27000</v>
      </c>
      <c r="G538" s="62">
        <f t="shared" ref="G538:H538" si="135">G540</f>
        <v>0</v>
      </c>
      <c r="H538" s="62">
        <f t="shared" si="135"/>
        <v>27000</v>
      </c>
    </row>
    <row r="539" spans="2:11" x14ac:dyDescent="0.25">
      <c r="B539" s="72"/>
      <c r="C539" s="72"/>
      <c r="D539" s="72"/>
      <c r="E539" s="63" t="s">
        <v>122</v>
      </c>
      <c r="F539" s="65">
        <v>27000</v>
      </c>
      <c r="G539" s="65"/>
      <c r="H539" s="65">
        <v>27000</v>
      </c>
    </row>
    <row r="540" spans="2:11" x14ac:dyDescent="0.25">
      <c r="B540" s="67">
        <v>3</v>
      </c>
      <c r="C540" s="67"/>
      <c r="D540" s="67"/>
      <c r="E540" s="67" t="s">
        <v>49</v>
      </c>
      <c r="F540" s="65">
        <f>F541</f>
        <v>27000</v>
      </c>
      <c r="G540" s="65">
        <f t="shared" ref="G540:H541" si="136">G541</f>
        <v>0</v>
      </c>
      <c r="H540" s="65">
        <f t="shared" si="136"/>
        <v>27000</v>
      </c>
    </row>
    <row r="541" spans="2:11" x14ac:dyDescent="0.25">
      <c r="B541" s="67"/>
      <c r="C541" s="67">
        <v>37</v>
      </c>
      <c r="D541" s="67"/>
      <c r="E541" s="67" t="s">
        <v>70</v>
      </c>
      <c r="F541" s="65">
        <f>F542</f>
        <v>27000</v>
      </c>
      <c r="G541" s="65">
        <f t="shared" si="136"/>
        <v>0</v>
      </c>
      <c r="H541" s="65">
        <f t="shared" si="136"/>
        <v>27000</v>
      </c>
    </row>
    <row r="542" spans="2:11" x14ac:dyDescent="0.25">
      <c r="B542" s="68"/>
      <c r="C542" s="68"/>
      <c r="D542" s="68">
        <v>372</v>
      </c>
      <c r="E542" s="68" t="s">
        <v>168</v>
      </c>
      <c r="F542" s="69">
        <f>13000+14000</f>
        <v>27000</v>
      </c>
      <c r="G542" s="69"/>
      <c r="H542" s="69">
        <f>F542+G542</f>
        <v>27000</v>
      </c>
    </row>
    <row r="543" spans="2:11" ht="26.25" x14ac:dyDescent="0.25">
      <c r="B543" s="72"/>
      <c r="C543" s="72"/>
      <c r="D543" s="72"/>
      <c r="E543" s="79" t="s">
        <v>226</v>
      </c>
      <c r="F543" s="62">
        <f>F545</f>
        <v>20000</v>
      </c>
      <c r="G543" s="62">
        <f t="shared" ref="G543:H543" si="137">G545</f>
        <v>35000</v>
      </c>
      <c r="H543" s="62">
        <f t="shared" si="137"/>
        <v>55000</v>
      </c>
    </row>
    <row r="544" spans="2:11" x14ac:dyDescent="0.25">
      <c r="B544" s="72"/>
      <c r="C544" s="72"/>
      <c r="D544" s="72"/>
      <c r="E544" s="63" t="s">
        <v>122</v>
      </c>
      <c r="F544" s="65">
        <v>20000</v>
      </c>
      <c r="G544" s="65"/>
      <c r="H544" s="65">
        <v>55000</v>
      </c>
      <c r="K544" t="s">
        <v>227</v>
      </c>
    </row>
    <row r="545" spans="2:8" x14ac:dyDescent="0.25">
      <c r="B545" s="67">
        <v>3</v>
      </c>
      <c r="C545" s="67"/>
      <c r="D545" s="67"/>
      <c r="E545" s="67" t="s">
        <v>49</v>
      </c>
      <c r="F545" s="65">
        <f>F546</f>
        <v>20000</v>
      </c>
      <c r="G545" s="65">
        <f t="shared" ref="G545:H546" si="138">G546</f>
        <v>35000</v>
      </c>
      <c r="H545" s="65">
        <f t="shared" si="138"/>
        <v>55000</v>
      </c>
    </row>
    <row r="546" spans="2:8" x14ac:dyDescent="0.25">
      <c r="B546" s="67"/>
      <c r="C546" s="67">
        <v>37</v>
      </c>
      <c r="D546" s="67"/>
      <c r="E546" s="67" t="s">
        <v>70</v>
      </c>
      <c r="F546" s="65">
        <f>F547</f>
        <v>20000</v>
      </c>
      <c r="G546" s="65">
        <f t="shared" si="138"/>
        <v>35000</v>
      </c>
      <c r="H546" s="65">
        <f t="shared" si="138"/>
        <v>55000</v>
      </c>
    </row>
    <row r="547" spans="2:8" x14ac:dyDescent="0.25">
      <c r="B547" s="68"/>
      <c r="C547" s="68"/>
      <c r="D547" s="68">
        <v>372</v>
      </c>
      <c r="E547" s="68" t="s">
        <v>168</v>
      </c>
      <c r="F547" s="69">
        <f>5000+15000</f>
        <v>20000</v>
      </c>
      <c r="G547" s="69">
        <v>35000</v>
      </c>
      <c r="H547" s="69">
        <f>F547+G547</f>
        <v>55000</v>
      </c>
    </row>
    <row r="548" spans="2:8" ht="26.25" x14ac:dyDescent="0.25">
      <c r="B548" s="72"/>
      <c r="C548" s="72"/>
      <c r="D548" s="72"/>
      <c r="E548" s="79" t="s">
        <v>228</v>
      </c>
      <c r="F548" s="62">
        <f>F550</f>
        <v>4000</v>
      </c>
      <c r="G548" s="62">
        <f t="shared" ref="G548:H548" si="139">G550</f>
        <v>0</v>
      </c>
      <c r="H548" s="62">
        <f t="shared" si="139"/>
        <v>4000</v>
      </c>
    </row>
    <row r="549" spans="2:8" x14ac:dyDescent="0.25">
      <c r="B549" s="72"/>
      <c r="C549" s="72"/>
      <c r="D549" s="72"/>
      <c r="E549" s="63" t="s">
        <v>122</v>
      </c>
      <c r="F549" s="65">
        <v>4000</v>
      </c>
      <c r="G549" s="65"/>
      <c r="H549" s="65">
        <v>4000</v>
      </c>
    </row>
    <row r="550" spans="2:8" x14ac:dyDescent="0.25">
      <c r="B550" s="67">
        <v>3</v>
      </c>
      <c r="C550" s="67"/>
      <c r="D550" s="67"/>
      <c r="E550" s="67" t="s">
        <v>49</v>
      </c>
      <c r="F550" s="65">
        <f>F551</f>
        <v>4000</v>
      </c>
      <c r="G550" s="65">
        <f t="shared" ref="G550:H551" si="140">G551</f>
        <v>0</v>
      </c>
      <c r="H550" s="65">
        <f t="shared" si="140"/>
        <v>4000</v>
      </c>
    </row>
    <row r="551" spans="2:8" x14ac:dyDescent="0.25">
      <c r="B551" s="67"/>
      <c r="C551" s="67">
        <v>38</v>
      </c>
      <c r="D551" s="67"/>
      <c r="E551" s="67" t="s">
        <v>72</v>
      </c>
      <c r="F551" s="65">
        <f>F552</f>
        <v>4000</v>
      </c>
      <c r="G551" s="65">
        <f t="shared" si="140"/>
        <v>0</v>
      </c>
      <c r="H551" s="65">
        <f t="shared" si="140"/>
        <v>4000</v>
      </c>
    </row>
    <row r="552" spans="2:8" x14ac:dyDescent="0.25">
      <c r="B552" s="68"/>
      <c r="C552" s="68"/>
      <c r="D552" s="68">
        <v>381</v>
      </c>
      <c r="E552" s="68" t="s">
        <v>73</v>
      </c>
      <c r="F552" s="69">
        <f>1000+3000</f>
        <v>4000</v>
      </c>
      <c r="G552" s="69"/>
      <c r="H552" s="69">
        <f>F552+G552</f>
        <v>4000</v>
      </c>
    </row>
    <row r="553" spans="2:8" x14ac:dyDescent="0.25">
      <c r="B553" s="72"/>
      <c r="C553" s="72"/>
      <c r="D553" s="72"/>
      <c r="E553" s="79" t="s">
        <v>229</v>
      </c>
      <c r="F553" s="62">
        <f>F555</f>
        <v>1600</v>
      </c>
      <c r="G553" s="62">
        <f t="shared" ref="G553:H553" si="141">G555</f>
        <v>0</v>
      </c>
      <c r="H553" s="62">
        <f t="shared" si="141"/>
        <v>1600</v>
      </c>
    </row>
    <row r="554" spans="2:8" x14ac:dyDescent="0.25">
      <c r="B554" s="72"/>
      <c r="C554" s="72"/>
      <c r="D554" s="72"/>
      <c r="E554" s="63" t="s">
        <v>122</v>
      </c>
      <c r="F554" s="19">
        <v>1600</v>
      </c>
      <c r="G554" s="19"/>
      <c r="H554" s="19">
        <v>1600</v>
      </c>
    </row>
    <row r="555" spans="2:8" x14ac:dyDescent="0.25">
      <c r="B555" s="67">
        <v>3</v>
      </c>
      <c r="C555" s="67"/>
      <c r="D555" s="67"/>
      <c r="E555" s="67" t="s">
        <v>49</v>
      </c>
      <c r="F555" s="19">
        <f>F556</f>
        <v>1600</v>
      </c>
      <c r="G555" s="19">
        <f t="shared" ref="G555:H556" si="142">G556</f>
        <v>0</v>
      </c>
      <c r="H555" s="19">
        <f t="shared" si="142"/>
        <v>1600</v>
      </c>
    </row>
    <row r="556" spans="2:8" x14ac:dyDescent="0.25">
      <c r="B556" s="67"/>
      <c r="C556" s="67">
        <v>38</v>
      </c>
      <c r="D556" s="67"/>
      <c r="E556" s="67" t="s">
        <v>72</v>
      </c>
      <c r="F556" s="19">
        <f>F557</f>
        <v>1600</v>
      </c>
      <c r="G556" s="19">
        <f t="shared" si="142"/>
        <v>0</v>
      </c>
      <c r="H556" s="19">
        <f t="shared" si="142"/>
        <v>1600</v>
      </c>
    </row>
    <row r="557" spans="2:8" x14ac:dyDescent="0.25">
      <c r="B557" s="68"/>
      <c r="C557" s="68"/>
      <c r="D557" s="68">
        <v>381</v>
      </c>
      <c r="E557" s="68" t="s">
        <v>73</v>
      </c>
      <c r="F557" s="24">
        <v>1600</v>
      </c>
      <c r="G557" s="24"/>
      <c r="H557" s="24">
        <f>F557+G557</f>
        <v>1600</v>
      </c>
    </row>
    <row r="558" spans="2:8" x14ac:dyDescent="0.25">
      <c r="B558" s="74"/>
      <c r="C558" s="74"/>
      <c r="D558" s="74"/>
      <c r="E558" s="74"/>
      <c r="F558" s="29"/>
      <c r="G558" s="29"/>
      <c r="H558" s="29"/>
    </row>
    <row r="559" spans="2:8" x14ac:dyDescent="0.25">
      <c r="B559" s="74"/>
      <c r="C559" s="74"/>
      <c r="D559" s="74"/>
      <c r="E559" s="74"/>
      <c r="F559" s="45"/>
      <c r="G559" s="45"/>
      <c r="H559" s="45"/>
    </row>
    <row r="560" spans="2:8" x14ac:dyDescent="0.25">
      <c r="B560" s="197" t="s">
        <v>230</v>
      </c>
      <c r="C560" s="197"/>
      <c r="D560" s="197"/>
      <c r="E560" s="197"/>
      <c r="F560" s="197"/>
      <c r="G560" s="197"/>
      <c r="H560" s="197"/>
    </row>
    <row r="561" spans="1:8" x14ac:dyDescent="0.25">
      <c r="B561" s="185"/>
      <c r="C561" s="185"/>
      <c r="D561" s="185"/>
      <c r="E561" s="185"/>
      <c r="F561" s="185"/>
      <c r="G561" s="185"/>
      <c r="H561" s="185"/>
    </row>
    <row r="562" spans="1:8" ht="30" customHeight="1" x14ac:dyDescent="0.25">
      <c r="B562" s="198" t="s">
        <v>231</v>
      </c>
      <c r="C562" s="198"/>
      <c r="D562" s="198"/>
      <c r="E562" s="198"/>
      <c r="F562" s="198"/>
      <c r="G562" s="198"/>
      <c r="H562" s="198"/>
    </row>
    <row r="563" spans="1:8" x14ac:dyDescent="0.25">
      <c r="B563"/>
      <c r="C563"/>
      <c r="D563"/>
      <c r="E563"/>
      <c r="F563"/>
      <c r="G563"/>
      <c r="H563"/>
    </row>
    <row r="564" spans="1:8" x14ac:dyDescent="0.25">
      <c r="B564" s="199" t="s">
        <v>232</v>
      </c>
      <c r="C564" s="199"/>
      <c r="D564" s="199"/>
      <c r="E564" s="199"/>
      <c r="F564" s="199"/>
      <c r="G564" s="199"/>
      <c r="H564" s="199"/>
    </row>
    <row r="565" spans="1:8" x14ac:dyDescent="0.25">
      <c r="B565" s="186"/>
      <c r="C565" s="186"/>
      <c r="D565" s="186"/>
      <c r="E565" s="186"/>
      <c r="F565" s="186"/>
      <c r="G565" s="186"/>
      <c r="H565" s="186"/>
    </row>
    <row r="566" spans="1:8" x14ac:dyDescent="0.25">
      <c r="B566" s="197" t="s">
        <v>233</v>
      </c>
      <c r="C566" s="197"/>
      <c r="D566" s="197"/>
      <c r="E566" s="197"/>
      <c r="F566" s="197"/>
      <c r="G566" s="197"/>
      <c r="H566" s="197"/>
    </row>
    <row r="567" spans="1:8" x14ac:dyDescent="0.25">
      <c r="B567"/>
      <c r="C567"/>
      <c r="D567"/>
      <c r="E567"/>
      <c r="F567"/>
      <c r="G567"/>
      <c r="H567" s="187"/>
    </row>
    <row r="568" spans="1:8" ht="29.25" customHeight="1" x14ac:dyDescent="0.25">
      <c r="A568" s="10"/>
      <c r="B568" s="200" t="s">
        <v>234</v>
      </c>
      <c r="C568" s="200"/>
      <c r="D568" s="200"/>
      <c r="E568" s="200"/>
      <c r="F568" s="200"/>
      <c r="G568" s="200"/>
      <c r="H568" s="200"/>
    </row>
    <row r="569" spans="1:8" x14ac:dyDescent="0.25">
      <c r="B569"/>
      <c r="C569"/>
      <c r="D569"/>
      <c r="E569"/>
      <c r="F569"/>
      <c r="G569"/>
      <c r="H569" s="187"/>
    </row>
    <row r="570" spans="1:8" x14ac:dyDescent="0.25">
      <c r="B570" s="197" t="s">
        <v>235</v>
      </c>
      <c r="C570" s="197"/>
      <c r="D570" s="197"/>
      <c r="E570" s="197"/>
      <c r="F570" s="197"/>
      <c r="G570" s="197"/>
      <c r="H570" s="197"/>
    </row>
    <row r="571" spans="1:8" x14ac:dyDescent="0.25">
      <c r="B571" s="197" t="s">
        <v>236</v>
      </c>
      <c r="C571" s="197"/>
      <c r="D571" s="197"/>
      <c r="E571" s="197"/>
      <c r="F571" s="197"/>
      <c r="G571" s="197"/>
      <c r="H571" s="197"/>
    </row>
    <row r="572" spans="1:8" x14ac:dyDescent="0.25">
      <c r="A572" s="2"/>
      <c r="B572" s="2"/>
      <c r="C572" s="2"/>
      <c r="D572" s="2"/>
      <c r="E572" s="2"/>
      <c r="F572" s="188"/>
      <c r="G572" s="188"/>
      <c r="H572" s="189"/>
    </row>
    <row r="573" spans="1:8" x14ac:dyDescent="0.25">
      <c r="A573" s="190"/>
      <c r="B573" s="1" t="s">
        <v>237</v>
      </c>
      <c r="C573" s="1"/>
      <c r="D573" s="1"/>
      <c r="E573" s="1"/>
      <c r="F573" s="188"/>
      <c r="G573" s="188"/>
      <c r="H573" s="189"/>
    </row>
    <row r="574" spans="1:8" x14ac:dyDescent="0.25">
      <c r="A574" s="190"/>
      <c r="B574" s="1" t="s">
        <v>238</v>
      </c>
      <c r="C574" s="1"/>
      <c r="D574" s="1"/>
      <c r="E574" s="1"/>
      <c r="F574" s="188"/>
      <c r="G574" s="188"/>
      <c r="H574" s="189"/>
    </row>
    <row r="575" spans="1:8" s="2" customFormat="1" x14ac:dyDescent="0.25">
      <c r="A575" s="190"/>
      <c r="B575" s="191" t="s">
        <v>242</v>
      </c>
      <c r="C575" s="192"/>
      <c r="D575" s="192"/>
      <c r="E575" s="192"/>
      <c r="F575" s="193"/>
      <c r="G575" s="193"/>
      <c r="H575" s="194"/>
    </row>
    <row r="576" spans="1:8" x14ac:dyDescent="0.25">
      <c r="A576" s="1"/>
      <c r="B576" s="1"/>
      <c r="C576" s="1"/>
      <c r="D576" s="1"/>
      <c r="E576" s="1"/>
      <c r="G576" s="9" t="s">
        <v>239</v>
      </c>
      <c r="H576" s="195"/>
    </row>
    <row r="577" spans="1:8" x14ac:dyDescent="0.25">
      <c r="A577" s="2"/>
      <c r="B577" s="188"/>
      <c r="C577" s="188"/>
      <c r="D577" s="188"/>
      <c r="E577" s="188"/>
      <c r="G577" s="9" t="s">
        <v>240</v>
      </c>
      <c r="H577" s="196"/>
    </row>
  </sheetData>
  <mergeCells count="86">
    <mergeCell ref="B10:H10"/>
    <mergeCell ref="B1:H1"/>
    <mergeCell ref="B3:H3"/>
    <mergeCell ref="B4:H4"/>
    <mergeCell ref="B6:H6"/>
    <mergeCell ref="B8:H8"/>
    <mergeCell ref="A29:H29"/>
    <mergeCell ref="A15:E15"/>
    <mergeCell ref="A16:E16"/>
    <mergeCell ref="A17:E17"/>
    <mergeCell ref="A18:E18"/>
    <mergeCell ref="A19:E19"/>
    <mergeCell ref="B21:E21"/>
    <mergeCell ref="A23:E23"/>
    <mergeCell ref="A24:E24"/>
    <mergeCell ref="A25:E25"/>
    <mergeCell ref="A26:E26"/>
    <mergeCell ref="A28:H28"/>
    <mergeCell ref="B31:H31"/>
    <mergeCell ref="B33:H33"/>
    <mergeCell ref="B35:E35"/>
    <mergeCell ref="A37:A41"/>
    <mergeCell ref="B37:E37"/>
    <mergeCell ref="F37:F40"/>
    <mergeCell ref="G37:G40"/>
    <mergeCell ref="H37:H40"/>
    <mergeCell ref="C38:E38"/>
    <mergeCell ref="D39:E39"/>
    <mergeCell ref="H95:H98"/>
    <mergeCell ref="C96:E96"/>
    <mergeCell ref="D97:E97"/>
    <mergeCell ref="B62:E62"/>
    <mergeCell ref="A64:A68"/>
    <mergeCell ref="B64:E64"/>
    <mergeCell ref="F64:F67"/>
    <mergeCell ref="G64:G67"/>
    <mergeCell ref="H64:H67"/>
    <mergeCell ref="C65:E65"/>
    <mergeCell ref="D66:E66"/>
    <mergeCell ref="B93:E93"/>
    <mergeCell ref="A95:A99"/>
    <mergeCell ref="B95:E95"/>
    <mergeCell ref="F95:F98"/>
    <mergeCell ref="G95:G98"/>
    <mergeCell ref="B111:E111"/>
    <mergeCell ref="B113:E113"/>
    <mergeCell ref="A115:A119"/>
    <mergeCell ref="B115:E115"/>
    <mergeCell ref="F115:F118"/>
    <mergeCell ref="H115:H118"/>
    <mergeCell ref="C116:E116"/>
    <mergeCell ref="D117:E117"/>
    <mergeCell ref="A126:A130"/>
    <mergeCell ref="B126:E126"/>
    <mergeCell ref="F126:F129"/>
    <mergeCell ref="G126:G129"/>
    <mergeCell ref="H126:H129"/>
    <mergeCell ref="C127:E127"/>
    <mergeCell ref="D128:E128"/>
    <mergeCell ref="G115:G118"/>
    <mergeCell ref="B150:H150"/>
    <mergeCell ref="A137:D137"/>
    <mergeCell ref="A138:D138"/>
    <mergeCell ref="A139:D139"/>
    <mergeCell ref="A140:D140"/>
    <mergeCell ref="A141:D141"/>
    <mergeCell ref="A142:D142"/>
    <mergeCell ref="A143:D143"/>
    <mergeCell ref="A144:D144"/>
    <mergeCell ref="A145:D145"/>
    <mergeCell ref="A146:D146"/>
    <mergeCell ref="B148:H148"/>
    <mergeCell ref="B152:H152"/>
    <mergeCell ref="B154:E154"/>
    <mergeCell ref="F154:F157"/>
    <mergeCell ref="G154:G157"/>
    <mergeCell ref="H154:H157"/>
    <mergeCell ref="C155:E155"/>
    <mergeCell ref="D156:E156"/>
    <mergeCell ref="B571:H571"/>
    <mergeCell ref="B560:H560"/>
    <mergeCell ref="B562:H562"/>
    <mergeCell ref="B564:H564"/>
    <mergeCell ref="B566:H566"/>
    <mergeCell ref="B568:H568"/>
    <mergeCell ref="B570:H5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II.izmjene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2020-09-23T09:06:56Z</dcterms:created>
  <dcterms:modified xsi:type="dcterms:W3CDTF">2020-10-06T09:35:37Z</dcterms:modified>
</cp:coreProperties>
</file>